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2075"/>
  </bookViews>
  <sheets>
    <sheet name="Tabelle1" sheetId="1" r:id="rId1"/>
    <sheet name="Tabelle2" sheetId="3" r:id="rId2"/>
  </sheets>
  <calcPr calcId="145621"/>
</workbook>
</file>

<file path=xl/calcChain.xml><?xml version="1.0" encoding="utf-8"?>
<calcChain xmlns="http://schemas.openxmlformats.org/spreadsheetml/2006/main">
  <c r="L62" i="1" l="1"/>
  <c r="L50" i="1"/>
  <c r="L37" i="1"/>
  <c r="B41" i="1"/>
  <c r="B40" i="1"/>
  <c r="B39" i="1"/>
  <c r="B38" i="1"/>
  <c r="B37" i="1"/>
  <c r="H37" i="1" s="1" a="1"/>
  <c r="I37" i="1" s="1"/>
  <c r="B66" i="1"/>
  <c r="B65" i="1"/>
  <c r="B64" i="1"/>
  <c r="B63" i="1"/>
  <c r="H62" i="1" s="1" a="1"/>
  <c r="I63" i="1" s="1"/>
  <c r="B62" i="1"/>
  <c r="B54" i="1"/>
  <c r="B53" i="1"/>
  <c r="B52" i="1"/>
  <c r="B51" i="1"/>
  <c r="B50" i="1"/>
  <c r="H50" i="1" s="1" a="1"/>
  <c r="H50" i="1" l="1"/>
  <c r="H52" i="1"/>
  <c r="H54" i="1"/>
  <c r="H51" i="1"/>
  <c r="L52" i="1" s="1"/>
  <c r="H53" i="1"/>
  <c r="I51" i="1"/>
  <c r="L53" i="1" s="1"/>
  <c r="I53" i="1"/>
  <c r="I50" i="1"/>
  <c r="C52" i="1" s="1"/>
  <c r="I52" i="1"/>
  <c r="I54" i="1"/>
  <c r="L51" i="1"/>
  <c r="L54" i="1"/>
  <c r="E52" i="1" s="1"/>
  <c r="C51" i="1"/>
  <c r="H65" i="1"/>
  <c r="H63" i="1"/>
  <c r="I66" i="1"/>
  <c r="I64" i="1"/>
  <c r="I62" i="1"/>
  <c r="H66" i="1"/>
  <c r="H64" i="1"/>
  <c r="H62" i="1"/>
  <c r="I65" i="1"/>
  <c r="L63" i="1" s="1"/>
  <c r="H41" i="1"/>
  <c r="H39" i="1"/>
  <c r="H37" i="1"/>
  <c r="I40" i="1"/>
  <c r="L38" i="1" s="1"/>
  <c r="L39" i="1" s="1"/>
  <c r="I38" i="1"/>
  <c r="H40" i="1"/>
  <c r="H38" i="1"/>
  <c r="I41" i="1"/>
  <c r="I39" i="1"/>
  <c r="H28" i="1" a="1"/>
  <c r="I29" i="1" s="1"/>
  <c r="C50" i="1" l="1"/>
  <c r="D50" i="1" s="1"/>
  <c r="C54" i="1"/>
  <c r="E54" i="1" s="1"/>
  <c r="C53" i="1"/>
  <c r="E53" i="1"/>
  <c r="D52" i="1"/>
  <c r="D53" i="1"/>
  <c r="E51" i="1"/>
  <c r="D51" i="1"/>
  <c r="L40" i="1"/>
  <c r="C39" i="1"/>
  <c r="C40" i="1"/>
  <c r="C38" i="1"/>
  <c r="C37" i="1"/>
  <c r="C41" i="1"/>
  <c r="L41" i="1"/>
  <c r="L66" i="1"/>
  <c r="C66" i="1"/>
  <c r="C64" i="1"/>
  <c r="C62" i="1"/>
  <c r="C63" i="1"/>
  <c r="C65" i="1"/>
  <c r="L64" i="1"/>
  <c r="L65" i="1"/>
  <c r="H31" i="1"/>
  <c r="H29" i="1"/>
  <c r="I32" i="1"/>
  <c r="I30" i="1"/>
  <c r="I28" i="1"/>
  <c r="H32" i="1"/>
  <c r="H30" i="1"/>
  <c r="H28" i="1"/>
  <c r="I31" i="1"/>
  <c r="L29" i="1" s="1"/>
  <c r="L31" i="1" s="1"/>
  <c r="E50" i="1" l="1"/>
  <c r="D41" i="1"/>
  <c r="D54" i="1"/>
  <c r="E41" i="1"/>
  <c r="D39" i="1"/>
  <c r="E39" i="1"/>
  <c r="E38" i="1"/>
  <c r="D40" i="1"/>
  <c r="E40" i="1"/>
  <c r="D38" i="1"/>
  <c r="D37" i="1"/>
  <c r="E37" i="1"/>
  <c r="D64" i="1"/>
  <c r="E64" i="1"/>
  <c r="E65" i="1"/>
  <c r="D65" i="1"/>
  <c r="D66" i="1"/>
  <c r="E66" i="1"/>
  <c r="E63" i="1"/>
  <c r="D63" i="1"/>
  <c r="E62" i="1"/>
  <c r="D62" i="1"/>
  <c r="L30" i="1"/>
  <c r="C6" i="1"/>
  <c r="C10" i="1"/>
  <c r="C14" i="1"/>
  <c r="C18" i="1"/>
  <c r="C22" i="1"/>
  <c r="C26" i="1"/>
  <c r="C30" i="1"/>
  <c r="C5" i="1"/>
  <c r="C9" i="1"/>
  <c r="C13" i="1"/>
  <c r="C17" i="1"/>
  <c r="C21" i="1"/>
  <c r="C25" i="1"/>
  <c r="C29" i="1"/>
  <c r="C3" i="1"/>
  <c r="C7" i="1"/>
  <c r="C11" i="1"/>
  <c r="C15" i="1"/>
  <c r="C19" i="1"/>
  <c r="C23" i="1"/>
  <c r="C27" i="1"/>
  <c r="C31" i="1"/>
  <c r="C4" i="1"/>
  <c r="C8" i="1"/>
  <c r="C12" i="1"/>
  <c r="C16" i="1"/>
  <c r="C20" i="1"/>
  <c r="C24" i="1"/>
  <c r="C28" i="1"/>
  <c r="C32" i="1"/>
  <c r="L32" i="1"/>
  <c r="E16" i="1" l="1"/>
  <c r="D16" i="1"/>
  <c r="D31" i="1"/>
  <c r="E31" i="1"/>
  <c r="D29" i="1"/>
  <c r="E29" i="1"/>
  <c r="D13" i="1"/>
  <c r="E13" i="1"/>
  <c r="E10" i="1"/>
  <c r="D10" i="1"/>
  <c r="E28" i="1"/>
  <c r="D28" i="1"/>
  <c r="D27" i="1"/>
  <c r="E27" i="1"/>
  <c r="D11" i="1"/>
  <c r="E11" i="1"/>
  <c r="D9" i="1"/>
  <c r="E9" i="1"/>
  <c r="E24" i="1"/>
  <c r="D24" i="1"/>
  <c r="E8" i="1"/>
  <c r="D8" i="1"/>
  <c r="D23" i="1"/>
  <c r="E23" i="1"/>
  <c r="D7" i="1"/>
  <c r="E7" i="1"/>
  <c r="D21" i="1"/>
  <c r="E21" i="1"/>
  <c r="D5" i="1"/>
  <c r="E5" i="1"/>
  <c r="E18" i="1"/>
  <c r="D18" i="1"/>
  <c r="E20" i="1"/>
  <c r="D20" i="1"/>
  <c r="E4" i="1"/>
  <c r="D4" i="1"/>
  <c r="D19" i="1"/>
  <c r="E19" i="1"/>
  <c r="E3" i="1"/>
  <c r="D3" i="1"/>
  <c r="D17" i="1"/>
  <c r="E17" i="1"/>
  <c r="E30" i="1"/>
  <c r="D30" i="1"/>
  <c r="E14" i="1"/>
  <c r="D14" i="1"/>
  <c r="E32" i="1"/>
  <c r="D32" i="1"/>
  <c r="D15" i="1"/>
  <c r="E15" i="1"/>
  <c r="E26" i="1"/>
  <c r="D26" i="1"/>
  <c r="E12" i="1"/>
  <c r="D12" i="1"/>
  <c r="D25" i="1"/>
  <c r="E25" i="1"/>
  <c r="E22" i="1"/>
  <c r="D22" i="1"/>
  <c r="E6" i="1"/>
  <c r="D6" i="1"/>
</calcChain>
</file>

<file path=xl/comments1.xml><?xml version="1.0" encoding="utf-8"?>
<comments xmlns="http://schemas.openxmlformats.org/spreadsheetml/2006/main">
  <authors>
    <author>Dietmar Baumgärtner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Y = mx + b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Slope 
Steigung</t>
        </r>
      </text>
    </comment>
    <comment ref="J28" authorId="0">
      <text>
        <r>
          <rPr>
            <b/>
            <sz val="9"/>
            <color indexed="81"/>
            <rFont val="Tahoma"/>
            <family val="2"/>
          </rPr>
          <t>Schnittpunkt Y-Achse
Y-Axis Intersept</t>
        </r>
      </text>
    </comment>
    <comment ref="G29" authorId="0">
      <text>
        <r>
          <rPr>
            <b/>
            <sz val="9"/>
            <color indexed="81"/>
            <rFont val="Tahoma"/>
            <family val="2"/>
          </rPr>
          <t>Standardfehler der Steigung
Standardr Error of the Slope</t>
        </r>
      </text>
    </comment>
    <comment ref="J29" authorId="0">
      <text>
        <r>
          <rPr>
            <b/>
            <sz val="9"/>
            <color indexed="81"/>
            <rFont val="Tahoma"/>
            <family val="2"/>
          </rPr>
          <t>Standardfehler Schnittpunkt Y-Achse
Standard Error Y-Axix Intersept</t>
        </r>
      </text>
    </comment>
    <comment ref="G30" authorId="0">
      <text>
        <r>
          <rPr>
            <b/>
            <sz val="9"/>
            <color indexed="81"/>
            <rFont val="Tahoma"/>
            <family val="2"/>
          </rPr>
          <t>Bestimmungsmaß
R squared Value</t>
        </r>
      </text>
    </comment>
    <comment ref="J30" authorId="0">
      <text>
        <r>
          <rPr>
            <b/>
            <sz val="9"/>
            <color indexed="81"/>
            <rFont val="Tahoma"/>
            <family val="2"/>
          </rPr>
          <t>Standardfehler geschätzer Y-Wertes
Standard Error ppredicted Y-Value</t>
        </r>
      </text>
    </comment>
    <comment ref="K30" authorId="0">
      <text>
        <r>
          <rPr>
            <b/>
            <sz val="9"/>
            <color indexed="81"/>
            <rFont val="Tahoma"/>
            <family val="2"/>
          </rPr>
          <t>delta_m = t_value * standard -error m</t>
        </r>
      </text>
    </comment>
    <comment ref="J31" authorId="0">
      <text>
        <r>
          <rPr>
            <b/>
            <sz val="9"/>
            <color indexed="81"/>
            <rFont val="Tahoma"/>
            <family val="2"/>
          </rPr>
          <t>Freiheitsgrade
Degree of Freedom</t>
        </r>
      </text>
    </comment>
    <comment ref="K31" authorId="0">
      <text>
        <r>
          <rPr>
            <b/>
            <sz val="9"/>
            <color indexed="81"/>
            <rFont val="Tahoma"/>
            <family val="2"/>
          </rPr>
          <t>delta_b = t_value *standard-error b</t>
        </r>
      </text>
    </comment>
    <comment ref="J32" authorId="0">
      <text>
        <r>
          <rPr>
            <b/>
            <sz val="9"/>
            <color indexed="81"/>
            <rFont val="Tahoma"/>
            <family val="2"/>
          </rPr>
          <t>Die Residual-Quadratsumme (Summe der Abweichungsquadrate).
The residual sum of squares</t>
        </r>
      </text>
    </comment>
    <comment ref="K32" authorId="0">
      <text>
        <r>
          <rPr>
            <b/>
            <sz val="9"/>
            <color indexed="81"/>
            <rFont val="Tahoma"/>
            <family val="2"/>
          </rPr>
          <t>delta Y = t_value * standard-error Y / squer-root N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Y = mx + b</t>
        </r>
      </text>
    </comment>
    <comment ref="K39" authorId="0">
      <text>
        <r>
          <rPr>
            <b/>
            <sz val="9"/>
            <color indexed="81"/>
            <rFont val="Tahoma"/>
            <family val="2"/>
          </rPr>
          <t>delta_m = t_value * standard -error m</t>
        </r>
      </text>
    </comment>
    <comment ref="K40" authorId="0">
      <text>
        <r>
          <rPr>
            <b/>
            <sz val="9"/>
            <color indexed="81"/>
            <rFont val="Tahoma"/>
            <family val="2"/>
          </rPr>
          <t>delta_b = t_value *standard-error b</t>
        </r>
      </text>
    </comment>
    <comment ref="K41" authorId="0">
      <text>
        <r>
          <rPr>
            <b/>
            <sz val="9"/>
            <color indexed="81"/>
            <rFont val="Tahoma"/>
            <family val="2"/>
          </rPr>
          <t>delta Y = t_value * standard-error Y / squer-root N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Y = mx + b</t>
        </r>
      </text>
    </comment>
    <comment ref="K52" authorId="0">
      <text>
        <r>
          <rPr>
            <b/>
            <sz val="9"/>
            <color indexed="81"/>
            <rFont val="Tahoma"/>
            <family val="2"/>
          </rPr>
          <t>delta_m = t_value * standard -error m</t>
        </r>
      </text>
    </comment>
    <comment ref="K53" authorId="0">
      <text>
        <r>
          <rPr>
            <b/>
            <sz val="9"/>
            <color indexed="81"/>
            <rFont val="Tahoma"/>
            <family val="2"/>
          </rPr>
          <t>delta_b = t_value *standard-error b</t>
        </r>
      </text>
    </comment>
    <comment ref="K54" authorId="0">
      <text>
        <r>
          <rPr>
            <b/>
            <sz val="9"/>
            <color indexed="81"/>
            <rFont val="Tahoma"/>
            <family val="2"/>
          </rPr>
          <t>delta Y = t_value * standard-error Y / squer-root N</t>
        </r>
      </text>
    </comment>
    <comment ref="C61" authorId="0">
      <text>
        <r>
          <rPr>
            <b/>
            <sz val="9"/>
            <color indexed="81"/>
            <rFont val="Tahoma"/>
            <family val="2"/>
          </rPr>
          <t>Y = mx + b</t>
        </r>
      </text>
    </comment>
    <comment ref="K64" authorId="0">
      <text>
        <r>
          <rPr>
            <b/>
            <sz val="9"/>
            <color indexed="81"/>
            <rFont val="Tahoma"/>
            <family val="2"/>
          </rPr>
          <t>delta_m = t_value * standard -error m</t>
        </r>
      </text>
    </comment>
    <comment ref="K65" authorId="0">
      <text>
        <r>
          <rPr>
            <b/>
            <sz val="9"/>
            <color indexed="81"/>
            <rFont val="Tahoma"/>
            <family val="2"/>
          </rPr>
          <t>delta_b = t_value *standard-error b</t>
        </r>
      </text>
    </comment>
    <comment ref="K66" authorId="0">
      <text>
        <r>
          <rPr>
            <b/>
            <sz val="9"/>
            <color indexed="81"/>
            <rFont val="Tahoma"/>
            <family val="2"/>
          </rPr>
          <t>delta Y = t_value * standard-error Y / squer-root N</t>
        </r>
      </text>
    </comment>
  </commentList>
</comments>
</file>

<file path=xl/sharedStrings.xml><?xml version="1.0" encoding="utf-8"?>
<sst xmlns="http://schemas.openxmlformats.org/spreadsheetml/2006/main" count="51" uniqueCount="37">
  <si>
    <t>X</t>
  </si>
  <si>
    <t>Y</t>
  </si>
  <si>
    <t>Regression</t>
  </si>
  <si>
    <t>m</t>
  </si>
  <si>
    <r>
      <t>R</t>
    </r>
    <r>
      <rPr>
        <vertAlign val="superscript"/>
        <sz val="11"/>
        <color theme="1"/>
        <rFont val="Calibri"/>
        <family val="2"/>
        <scheme val="minor"/>
      </rPr>
      <t>2</t>
    </r>
  </si>
  <si>
    <t>b</t>
  </si>
  <si>
    <t>df</t>
  </si>
  <si>
    <t>Y_predict</t>
  </si>
  <si>
    <t>t_value</t>
  </si>
  <si>
    <t>alpha</t>
  </si>
  <si>
    <t>F</t>
  </si>
  <si>
    <t>SEb</t>
  </si>
  <si>
    <t>SEy</t>
  </si>
  <si>
    <t>SEm</t>
  </si>
  <si>
    <t>SSreg</t>
  </si>
  <si>
    <r>
      <t xml:space="preserve">Y_pred + 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Y</t>
    </r>
  </si>
  <si>
    <r>
      <t xml:space="preserve">Y_pred - 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Y</t>
    </r>
  </si>
  <si>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m</t>
    </r>
  </si>
  <si>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b</t>
    </r>
  </si>
  <si>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Y</t>
    </r>
  </si>
  <si>
    <t>Confidence Interval</t>
  </si>
  <si>
    <t>Regression using LINEST (RGP)</t>
  </si>
  <si>
    <t>Avg</t>
  </si>
  <si>
    <t>Min</t>
  </si>
  <si>
    <t>Max</t>
  </si>
  <si>
    <t>Y_pred (min)</t>
  </si>
  <si>
    <t>Y_pred (max)</t>
  </si>
  <si>
    <t>Y_pred (avg)</t>
  </si>
  <si>
    <t>SSresid</t>
  </si>
  <si>
    <r>
      <t>Y_pred+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Y (max)</t>
    </r>
  </si>
  <si>
    <r>
      <t>Y_pred-</t>
    </r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Y (max)</t>
    </r>
  </si>
  <si>
    <r>
      <t>Y_pred+</t>
    </r>
    <r>
      <rPr>
        <b/>
        <sz val="10"/>
        <color theme="1"/>
        <rFont val="Symbol"/>
        <family val="1"/>
        <charset val="2"/>
      </rPr>
      <t>D</t>
    </r>
    <r>
      <rPr>
        <b/>
        <sz val="10"/>
        <color theme="1"/>
        <rFont val="Calibri"/>
        <family val="2"/>
        <scheme val="minor"/>
      </rPr>
      <t>Y (min)</t>
    </r>
  </si>
  <si>
    <r>
      <t>Y_pred-</t>
    </r>
    <r>
      <rPr>
        <b/>
        <sz val="10"/>
        <color theme="1"/>
        <rFont val="Symbol"/>
        <family val="1"/>
        <charset val="2"/>
      </rPr>
      <t>D</t>
    </r>
    <r>
      <rPr>
        <b/>
        <sz val="10"/>
        <color theme="1"/>
        <rFont val="Calibri"/>
        <family val="2"/>
        <scheme val="minor"/>
      </rPr>
      <t>Y (min)</t>
    </r>
  </si>
  <si>
    <t>Y_pred-DY (avg)</t>
  </si>
  <si>
    <t>Y_pred+DY (avg)</t>
  </si>
  <si>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 xml:space="preserve"> (p-Wert)</t>
    </r>
  </si>
  <si>
    <t>&lt; Eingabe der Fehlerwahrscheinlichkeit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</si>
</sst>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6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vertAlign val="super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1"/>
      <color theme="1"/>
      <name val="Symbol"/>
      <family val="1"/>
      <charset val="2"/>
    </font>
    <font>
      <sz val="10"/>
      <color theme="1"/>
      <name val="Arial Narrow"/>
      <family val="2"/>
    </font>
    <font>
      <b/>
      <sz val="10"/>
      <color theme="1"/>
      <name val="Symbol"/>
      <family val="1"/>
      <charset val="2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Continuous"/>
    </xf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0" fontId="6" fillId="0" borderId="0" xfId="0" applyFont="1" applyAlignment="1">
      <alignment horizontal="left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4" fontId="0" fillId="0" borderId="0" xfId="0" applyNumberFormat="1" applyFont="1"/>
    <xf numFmtId="164" fontId="1" fillId="0" borderId="4" xfId="0" applyNumberFormat="1" applyFont="1" applyBorder="1"/>
    <xf numFmtId="1" fontId="1" fillId="0" borderId="4" xfId="0" applyNumberFormat="1" applyFont="1" applyBorder="1"/>
    <xf numFmtId="0" fontId="0" fillId="2" borderId="4" xfId="0" applyFill="1" applyBorder="1"/>
    <xf numFmtId="2" fontId="1" fillId="0" borderId="4" xfId="0" applyNumberFormat="1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775791858978604E-2"/>
          <c:y val="2.4672265966754155E-2"/>
          <c:w val="0.89784268800950284"/>
          <c:h val="0.9196573928258967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Y</c:v>
                </c:pt>
              </c:strCache>
            </c:strRef>
          </c:tx>
          <c:spPr>
            <a:ln w="28575">
              <a:noFill/>
            </a:ln>
          </c:spPr>
          <c:trendline>
            <c:spPr>
              <a:ln w="12700">
                <a:solidFill>
                  <a:srgbClr val="FF0000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-0.13206674165729285"/>
                  <c:y val="-4.8094488188976381E-3"/>
                </c:manualLayout>
              </c:layout>
              <c:numFmt formatCode="General" sourceLinked="0"/>
              <c:spPr>
                <a:solidFill>
                  <a:schemeClr val="accent6">
                    <a:lumMod val="60000"/>
                    <a:lumOff val="40000"/>
                  </a:schemeClr>
                </a:solidFill>
              </c:spPr>
            </c:trendlineLbl>
          </c:trendline>
          <c:xVal>
            <c:numRef>
              <c:f>Tabelle1!$A$3:$A$32</c:f>
              <c:numCache>
                <c:formatCode>General</c:formatCode>
                <c:ptCount val="3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</c:numCache>
            </c:numRef>
          </c:xVal>
          <c:yVal>
            <c:numRef>
              <c:f>Tabelle1!$B$3:$B$32</c:f>
              <c:numCache>
                <c:formatCode>General</c:formatCode>
                <c:ptCount val="30"/>
                <c:pt idx="0">
                  <c:v>106.5</c:v>
                </c:pt>
                <c:pt idx="1">
                  <c:v>105.6</c:v>
                </c:pt>
                <c:pt idx="2">
                  <c:v>108.8</c:v>
                </c:pt>
                <c:pt idx="3">
                  <c:v>102.8</c:v>
                </c:pt>
                <c:pt idx="4">
                  <c:v>99.7</c:v>
                </c:pt>
                <c:pt idx="5">
                  <c:v>101.9</c:v>
                </c:pt>
                <c:pt idx="6">
                  <c:v>110</c:v>
                </c:pt>
                <c:pt idx="7">
                  <c:v>121.2</c:v>
                </c:pt>
                <c:pt idx="8">
                  <c:v>108.1</c:v>
                </c:pt>
                <c:pt idx="9">
                  <c:v>109.6</c:v>
                </c:pt>
                <c:pt idx="10">
                  <c:v>111.1</c:v>
                </c:pt>
                <c:pt idx="11">
                  <c:v>118.7</c:v>
                </c:pt>
                <c:pt idx="12">
                  <c:v>115</c:v>
                </c:pt>
                <c:pt idx="13">
                  <c:v>113.4</c:v>
                </c:pt>
                <c:pt idx="14">
                  <c:v>127.1</c:v>
                </c:pt>
                <c:pt idx="15">
                  <c:v>118.4</c:v>
                </c:pt>
                <c:pt idx="16">
                  <c:v>115.5</c:v>
                </c:pt>
                <c:pt idx="17">
                  <c:v>121.7</c:v>
                </c:pt>
                <c:pt idx="18">
                  <c:v>120.8</c:v>
                </c:pt>
                <c:pt idx="19">
                  <c:v>132.5</c:v>
                </c:pt>
                <c:pt idx="20">
                  <c:v>132.19999999999999</c:v>
                </c:pt>
                <c:pt idx="21">
                  <c:v>135.30000000000001</c:v>
                </c:pt>
                <c:pt idx="22">
                  <c:v>135.80000000000001</c:v>
                </c:pt>
                <c:pt idx="23">
                  <c:v>143.9</c:v>
                </c:pt>
                <c:pt idx="24">
                  <c:v>140.30000000000001</c:v>
                </c:pt>
                <c:pt idx="25">
                  <c:v>140.4</c:v>
                </c:pt>
                <c:pt idx="26">
                  <c:v>146.69999999999999</c:v>
                </c:pt>
                <c:pt idx="27">
                  <c:v>138.30000000000001</c:v>
                </c:pt>
                <c:pt idx="28">
                  <c:v>145.30000000000001</c:v>
                </c:pt>
                <c:pt idx="29">
                  <c:v>154.6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Tabelle1!$C$2</c:f>
              <c:strCache>
                <c:ptCount val="1"/>
                <c:pt idx="0">
                  <c:v>Y_predict</c:v>
                </c:pt>
              </c:strCache>
            </c:strRef>
          </c:tx>
          <c:spPr>
            <a:ln w="63500">
              <a:solidFill>
                <a:schemeClr val="tx2"/>
              </a:solidFill>
              <a:prstDash val="solid"/>
            </a:ln>
          </c:spPr>
          <c:marker>
            <c:symbol val="none"/>
          </c:marker>
          <c:xVal>
            <c:numRef>
              <c:f>Tabelle1!$A$3:$A$32</c:f>
              <c:numCache>
                <c:formatCode>General</c:formatCode>
                <c:ptCount val="3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</c:numCache>
            </c:numRef>
          </c:xVal>
          <c:yVal>
            <c:numRef>
              <c:f>Tabelle1!$C$3:$C$32</c:f>
              <c:numCache>
                <c:formatCode>0.0</c:formatCode>
                <c:ptCount val="30"/>
                <c:pt idx="0">
                  <c:v>102.62666666666669</c:v>
                </c:pt>
                <c:pt idx="1">
                  <c:v>102.62666666666669</c:v>
                </c:pt>
                <c:pt idx="2">
                  <c:v>102.62666666666669</c:v>
                </c:pt>
                <c:pt idx="3">
                  <c:v>102.62666666666669</c:v>
                </c:pt>
                <c:pt idx="4">
                  <c:v>102.62666666666669</c:v>
                </c:pt>
                <c:pt idx="5">
                  <c:v>102.62666666666669</c:v>
                </c:pt>
                <c:pt idx="6">
                  <c:v>112.6666666666667</c:v>
                </c:pt>
                <c:pt idx="7">
                  <c:v>112.6666666666667</c:v>
                </c:pt>
                <c:pt idx="8">
                  <c:v>112.6666666666667</c:v>
                </c:pt>
                <c:pt idx="9">
                  <c:v>112.6666666666667</c:v>
                </c:pt>
                <c:pt idx="10">
                  <c:v>112.6666666666667</c:v>
                </c:pt>
                <c:pt idx="11">
                  <c:v>112.6666666666667</c:v>
                </c:pt>
                <c:pt idx="12">
                  <c:v>122.70666666666669</c:v>
                </c:pt>
                <c:pt idx="13">
                  <c:v>122.70666666666669</c:v>
                </c:pt>
                <c:pt idx="14">
                  <c:v>122.70666666666669</c:v>
                </c:pt>
                <c:pt idx="15">
                  <c:v>122.70666666666669</c:v>
                </c:pt>
                <c:pt idx="16">
                  <c:v>122.70666666666669</c:v>
                </c:pt>
                <c:pt idx="17">
                  <c:v>122.70666666666669</c:v>
                </c:pt>
                <c:pt idx="18">
                  <c:v>132.7466666666667</c:v>
                </c:pt>
                <c:pt idx="19">
                  <c:v>132.7466666666667</c:v>
                </c:pt>
                <c:pt idx="20">
                  <c:v>132.7466666666667</c:v>
                </c:pt>
                <c:pt idx="21">
                  <c:v>132.7466666666667</c:v>
                </c:pt>
                <c:pt idx="22">
                  <c:v>132.7466666666667</c:v>
                </c:pt>
                <c:pt idx="23">
                  <c:v>132.7466666666667</c:v>
                </c:pt>
                <c:pt idx="24">
                  <c:v>142.78666666666669</c:v>
                </c:pt>
                <c:pt idx="25">
                  <c:v>142.78666666666669</c:v>
                </c:pt>
                <c:pt idx="26">
                  <c:v>142.78666666666669</c:v>
                </c:pt>
                <c:pt idx="27">
                  <c:v>142.78666666666669</c:v>
                </c:pt>
                <c:pt idx="28">
                  <c:v>142.78666666666669</c:v>
                </c:pt>
                <c:pt idx="29">
                  <c:v>142.78666666666669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Tabelle1!$D$2</c:f>
              <c:strCache>
                <c:ptCount val="1"/>
                <c:pt idx="0">
                  <c:v>Y_pred + DY</c:v>
                </c:pt>
              </c:strCache>
            </c:strRef>
          </c:tx>
          <c:spPr>
            <a:ln w="28575">
              <a:solidFill>
                <a:schemeClr val="tx2"/>
              </a:solidFill>
              <a:prstDash val="dash"/>
            </a:ln>
          </c:spPr>
          <c:marker>
            <c:symbol val="none"/>
          </c:marker>
          <c:xVal>
            <c:numRef>
              <c:f>Tabelle1!$A$3:$A$32</c:f>
              <c:numCache>
                <c:formatCode>General</c:formatCode>
                <c:ptCount val="3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</c:numCache>
            </c:numRef>
          </c:xVal>
          <c:yVal>
            <c:numRef>
              <c:f>Tabelle1!$D$3:$D$32</c:f>
              <c:numCache>
                <c:formatCode>0.0</c:formatCode>
                <c:ptCount val="30"/>
                <c:pt idx="0">
                  <c:v>104.78600384549549</c:v>
                </c:pt>
                <c:pt idx="1">
                  <c:v>104.78600384549549</c:v>
                </c:pt>
                <c:pt idx="2">
                  <c:v>104.78600384549549</c:v>
                </c:pt>
                <c:pt idx="3">
                  <c:v>104.78600384549549</c:v>
                </c:pt>
                <c:pt idx="4">
                  <c:v>104.78600384549549</c:v>
                </c:pt>
                <c:pt idx="5">
                  <c:v>104.78600384549549</c:v>
                </c:pt>
                <c:pt idx="6">
                  <c:v>114.82600384549549</c:v>
                </c:pt>
                <c:pt idx="7">
                  <c:v>114.82600384549549</c:v>
                </c:pt>
                <c:pt idx="8">
                  <c:v>114.82600384549549</c:v>
                </c:pt>
                <c:pt idx="9">
                  <c:v>114.82600384549549</c:v>
                </c:pt>
                <c:pt idx="10">
                  <c:v>114.82600384549549</c:v>
                </c:pt>
                <c:pt idx="11">
                  <c:v>114.82600384549549</c:v>
                </c:pt>
                <c:pt idx="12">
                  <c:v>124.86600384549548</c:v>
                </c:pt>
                <c:pt idx="13">
                  <c:v>124.86600384549548</c:v>
                </c:pt>
                <c:pt idx="14">
                  <c:v>124.86600384549548</c:v>
                </c:pt>
                <c:pt idx="15">
                  <c:v>124.86600384549548</c:v>
                </c:pt>
                <c:pt idx="16">
                  <c:v>124.86600384549548</c:v>
                </c:pt>
                <c:pt idx="17">
                  <c:v>124.86600384549548</c:v>
                </c:pt>
                <c:pt idx="18">
                  <c:v>134.90600384549549</c:v>
                </c:pt>
                <c:pt idx="19">
                  <c:v>134.90600384549549</c:v>
                </c:pt>
                <c:pt idx="20">
                  <c:v>134.90600384549549</c:v>
                </c:pt>
                <c:pt idx="21">
                  <c:v>134.90600384549549</c:v>
                </c:pt>
                <c:pt idx="22">
                  <c:v>134.90600384549549</c:v>
                </c:pt>
                <c:pt idx="23">
                  <c:v>134.90600384549549</c:v>
                </c:pt>
                <c:pt idx="24">
                  <c:v>144.94600384549548</c:v>
                </c:pt>
                <c:pt idx="25">
                  <c:v>144.94600384549548</c:v>
                </c:pt>
                <c:pt idx="26">
                  <c:v>144.94600384549548</c:v>
                </c:pt>
                <c:pt idx="27">
                  <c:v>144.94600384549548</c:v>
                </c:pt>
                <c:pt idx="28">
                  <c:v>144.94600384549548</c:v>
                </c:pt>
                <c:pt idx="29">
                  <c:v>144.94600384549548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Tabelle1!$E$2</c:f>
              <c:strCache>
                <c:ptCount val="1"/>
                <c:pt idx="0">
                  <c:v>Y_pred - DY</c:v>
                </c:pt>
              </c:strCache>
            </c:strRef>
          </c:tx>
          <c:spPr>
            <a:ln w="28575">
              <a:solidFill>
                <a:schemeClr val="tx2"/>
              </a:solidFill>
              <a:prstDash val="dash"/>
            </a:ln>
          </c:spPr>
          <c:marker>
            <c:symbol val="none"/>
          </c:marker>
          <c:xVal>
            <c:numRef>
              <c:f>Tabelle1!$A$3:$A$32</c:f>
              <c:numCache>
                <c:formatCode>General</c:formatCode>
                <c:ptCount val="3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</c:numCache>
            </c:numRef>
          </c:xVal>
          <c:yVal>
            <c:numRef>
              <c:f>Tabelle1!$E$3:$E$32</c:f>
              <c:numCache>
                <c:formatCode>0.0</c:formatCode>
                <c:ptCount val="30"/>
                <c:pt idx="0">
                  <c:v>100.4673294878379</c:v>
                </c:pt>
                <c:pt idx="1">
                  <c:v>100.4673294878379</c:v>
                </c:pt>
                <c:pt idx="2">
                  <c:v>100.4673294878379</c:v>
                </c:pt>
                <c:pt idx="3">
                  <c:v>100.4673294878379</c:v>
                </c:pt>
                <c:pt idx="4">
                  <c:v>100.4673294878379</c:v>
                </c:pt>
                <c:pt idx="5">
                  <c:v>100.4673294878379</c:v>
                </c:pt>
                <c:pt idx="6">
                  <c:v>110.50732948783791</c:v>
                </c:pt>
                <c:pt idx="7">
                  <c:v>110.50732948783791</c:v>
                </c:pt>
                <c:pt idx="8">
                  <c:v>110.50732948783791</c:v>
                </c:pt>
                <c:pt idx="9">
                  <c:v>110.50732948783791</c:v>
                </c:pt>
                <c:pt idx="10">
                  <c:v>110.50732948783791</c:v>
                </c:pt>
                <c:pt idx="11">
                  <c:v>110.50732948783791</c:v>
                </c:pt>
                <c:pt idx="12">
                  <c:v>120.5473294878379</c:v>
                </c:pt>
                <c:pt idx="13">
                  <c:v>120.5473294878379</c:v>
                </c:pt>
                <c:pt idx="14">
                  <c:v>120.5473294878379</c:v>
                </c:pt>
                <c:pt idx="15">
                  <c:v>120.5473294878379</c:v>
                </c:pt>
                <c:pt idx="16">
                  <c:v>120.5473294878379</c:v>
                </c:pt>
                <c:pt idx="17">
                  <c:v>120.5473294878379</c:v>
                </c:pt>
                <c:pt idx="18">
                  <c:v>130.58732948783791</c:v>
                </c:pt>
                <c:pt idx="19">
                  <c:v>130.58732948783791</c:v>
                </c:pt>
                <c:pt idx="20">
                  <c:v>130.58732948783791</c:v>
                </c:pt>
                <c:pt idx="21">
                  <c:v>130.58732948783791</c:v>
                </c:pt>
                <c:pt idx="22">
                  <c:v>130.58732948783791</c:v>
                </c:pt>
                <c:pt idx="23">
                  <c:v>130.58732948783791</c:v>
                </c:pt>
                <c:pt idx="24">
                  <c:v>140.6273294878379</c:v>
                </c:pt>
                <c:pt idx="25">
                  <c:v>140.6273294878379</c:v>
                </c:pt>
                <c:pt idx="26">
                  <c:v>140.6273294878379</c:v>
                </c:pt>
                <c:pt idx="27">
                  <c:v>140.6273294878379</c:v>
                </c:pt>
                <c:pt idx="28">
                  <c:v>140.6273294878379</c:v>
                </c:pt>
                <c:pt idx="29">
                  <c:v>140.6273294878379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254144"/>
        <c:axId val="69891584"/>
      </c:scatterChart>
      <c:valAx>
        <c:axId val="69254144"/>
        <c:scaling>
          <c:orientation val="minMax"/>
          <c:min val="17"/>
        </c:scaling>
        <c:delete val="0"/>
        <c:axPos val="b"/>
        <c:numFmt formatCode="General" sourceLinked="1"/>
        <c:majorTickMark val="out"/>
        <c:minorTickMark val="none"/>
        <c:tickLblPos val="nextTo"/>
        <c:crossAx val="69891584"/>
        <c:crosses val="autoZero"/>
        <c:crossBetween val="midCat"/>
      </c:valAx>
      <c:valAx>
        <c:axId val="69891584"/>
        <c:scaling>
          <c:orientation val="minMax"/>
          <c:min val="9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2541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8.3409616089179572E-2"/>
          <c:y val="3.2964863263059863E-2"/>
          <c:w val="0.17029460711666006"/>
          <c:h val="0.19443992887985775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775791858978604E-2"/>
          <c:y val="2.4672265966754155E-2"/>
          <c:w val="0.89784268800950284"/>
          <c:h val="0.9196573928258967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Y</c:v>
                </c:pt>
              </c:strCache>
            </c:strRef>
          </c:tx>
          <c:spPr>
            <a:ln w="28575">
              <a:noFill/>
            </a:ln>
          </c:spPr>
          <c:xVal>
            <c:numRef>
              <c:f>Tabelle1!$A$3:$A$32</c:f>
              <c:numCache>
                <c:formatCode>General</c:formatCode>
                <c:ptCount val="3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</c:numCache>
            </c:numRef>
          </c:xVal>
          <c:yVal>
            <c:numRef>
              <c:f>Tabelle1!$B$3:$B$32</c:f>
              <c:numCache>
                <c:formatCode>General</c:formatCode>
                <c:ptCount val="30"/>
                <c:pt idx="0">
                  <c:v>106.5</c:v>
                </c:pt>
                <c:pt idx="1">
                  <c:v>105.6</c:v>
                </c:pt>
                <c:pt idx="2">
                  <c:v>108.8</c:v>
                </c:pt>
                <c:pt idx="3">
                  <c:v>102.8</c:v>
                </c:pt>
                <c:pt idx="4">
                  <c:v>99.7</c:v>
                </c:pt>
                <c:pt idx="5">
                  <c:v>101.9</c:v>
                </c:pt>
                <c:pt idx="6">
                  <c:v>110</c:v>
                </c:pt>
                <c:pt idx="7">
                  <c:v>121.2</c:v>
                </c:pt>
                <c:pt idx="8">
                  <c:v>108.1</c:v>
                </c:pt>
                <c:pt idx="9">
                  <c:v>109.6</c:v>
                </c:pt>
                <c:pt idx="10">
                  <c:v>111.1</c:v>
                </c:pt>
                <c:pt idx="11">
                  <c:v>118.7</c:v>
                </c:pt>
                <c:pt idx="12">
                  <c:v>115</c:v>
                </c:pt>
                <c:pt idx="13">
                  <c:v>113.4</c:v>
                </c:pt>
                <c:pt idx="14">
                  <c:v>127.1</c:v>
                </c:pt>
                <c:pt idx="15">
                  <c:v>118.4</c:v>
                </c:pt>
                <c:pt idx="16">
                  <c:v>115.5</c:v>
                </c:pt>
                <c:pt idx="17">
                  <c:v>121.7</c:v>
                </c:pt>
                <c:pt idx="18">
                  <c:v>120.8</c:v>
                </c:pt>
                <c:pt idx="19">
                  <c:v>132.5</c:v>
                </c:pt>
                <c:pt idx="20">
                  <c:v>132.19999999999999</c:v>
                </c:pt>
                <c:pt idx="21">
                  <c:v>135.30000000000001</c:v>
                </c:pt>
                <c:pt idx="22">
                  <c:v>135.80000000000001</c:v>
                </c:pt>
                <c:pt idx="23">
                  <c:v>143.9</c:v>
                </c:pt>
                <c:pt idx="24">
                  <c:v>140.30000000000001</c:v>
                </c:pt>
                <c:pt idx="25">
                  <c:v>140.4</c:v>
                </c:pt>
                <c:pt idx="26">
                  <c:v>146.69999999999999</c:v>
                </c:pt>
                <c:pt idx="27">
                  <c:v>138.30000000000001</c:v>
                </c:pt>
                <c:pt idx="28">
                  <c:v>145.30000000000001</c:v>
                </c:pt>
                <c:pt idx="29">
                  <c:v>154.6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Tabelle1!$C$36</c:f>
              <c:strCache>
                <c:ptCount val="1"/>
                <c:pt idx="0">
                  <c:v>Y_pred (avg)</c:v>
                </c:pt>
              </c:strCache>
            </c:strRef>
          </c:tx>
          <c:spPr>
            <a:ln w="50800">
              <a:solidFill>
                <a:schemeClr val="tx2"/>
              </a:solidFill>
              <a:prstDash val="solid"/>
            </a:ln>
          </c:spPr>
          <c:marker>
            <c:symbol val="none"/>
          </c:marker>
          <c:xVal>
            <c:numRef>
              <c:f>Tabelle1!$A$37:$A$41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Tabelle1!$C$37:$C$41</c:f>
              <c:numCache>
                <c:formatCode>0.0</c:formatCode>
                <c:ptCount val="5"/>
                <c:pt idx="0">
                  <c:v>102.62666666666667</c:v>
                </c:pt>
                <c:pt idx="1">
                  <c:v>112.66666666666667</c:v>
                </c:pt>
                <c:pt idx="2">
                  <c:v>122.70666666666666</c:v>
                </c:pt>
                <c:pt idx="3">
                  <c:v>132.74666666666667</c:v>
                </c:pt>
                <c:pt idx="4">
                  <c:v>142.78666666666669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Tabelle1!$D$36</c:f>
              <c:strCache>
                <c:ptCount val="1"/>
                <c:pt idx="0">
                  <c:v>Y_pred+DY (avg)</c:v>
                </c:pt>
              </c:strCache>
            </c:strRef>
          </c:tx>
          <c:spPr>
            <a:ln w="28575">
              <a:solidFill>
                <a:schemeClr val="tx2"/>
              </a:solidFill>
              <a:prstDash val="dash"/>
            </a:ln>
          </c:spPr>
          <c:marker>
            <c:symbol val="none"/>
          </c:marker>
          <c:xVal>
            <c:numRef>
              <c:f>Tabelle1!$A$37:$A$41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Tabelle1!$D$37:$D$41</c:f>
              <c:numCache>
                <c:formatCode>0.00</c:formatCode>
                <c:ptCount val="5"/>
                <c:pt idx="0">
                  <c:v>106.5610765233572</c:v>
                </c:pt>
                <c:pt idx="1">
                  <c:v>116.60107652335721</c:v>
                </c:pt>
                <c:pt idx="2">
                  <c:v>126.6410765233572</c:v>
                </c:pt>
                <c:pt idx="3">
                  <c:v>136.68107652335721</c:v>
                </c:pt>
                <c:pt idx="4">
                  <c:v>146.72107652335723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Tabelle1!$E$36</c:f>
              <c:strCache>
                <c:ptCount val="1"/>
                <c:pt idx="0">
                  <c:v>Y_pred-DY (avg)</c:v>
                </c:pt>
              </c:strCache>
            </c:strRef>
          </c:tx>
          <c:spPr>
            <a:ln w="28575">
              <a:solidFill>
                <a:schemeClr val="tx2"/>
              </a:solidFill>
              <a:prstDash val="dash"/>
            </a:ln>
          </c:spPr>
          <c:marker>
            <c:symbol val="none"/>
          </c:marker>
          <c:xVal>
            <c:numRef>
              <c:f>Tabelle1!$A$37:$A$41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Tabelle1!$E$37:$E$41</c:f>
              <c:numCache>
                <c:formatCode>0.00</c:formatCode>
                <c:ptCount val="5"/>
                <c:pt idx="0">
                  <c:v>98.692256809976129</c:v>
                </c:pt>
                <c:pt idx="1">
                  <c:v>108.73225680997614</c:v>
                </c:pt>
                <c:pt idx="2">
                  <c:v>118.77225680997613</c:v>
                </c:pt>
                <c:pt idx="3">
                  <c:v>128.81225680997613</c:v>
                </c:pt>
                <c:pt idx="4">
                  <c:v>138.85225680997615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Tabelle1!$B$49</c:f>
              <c:strCache>
                <c:ptCount val="1"/>
                <c:pt idx="0">
                  <c:v>Min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  <c:spPr>
              <a:solidFill>
                <a:schemeClr val="accent3">
                  <a:lumMod val="50000"/>
                </a:schemeClr>
              </a:solidFill>
            </c:spPr>
          </c:marker>
          <c:xVal>
            <c:numRef>
              <c:f>Tabelle1!$A$50:$A$54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Tabelle1!$B$50:$B$54</c:f>
              <c:numCache>
                <c:formatCode>0.0</c:formatCode>
                <c:ptCount val="5"/>
                <c:pt idx="0">
                  <c:v>99.7</c:v>
                </c:pt>
                <c:pt idx="1">
                  <c:v>108.1</c:v>
                </c:pt>
                <c:pt idx="2">
                  <c:v>113.4</c:v>
                </c:pt>
                <c:pt idx="3">
                  <c:v>120.8</c:v>
                </c:pt>
                <c:pt idx="4">
                  <c:v>138.30000000000001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Tabelle1!$C$49</c:f>
              <c:strCache>
                <c:ptCount val="1"/>
                <c:pt idx="0">
                  <c:v>Y_pred (min)</c:v>
                </c:pt>
              </c:strCache>
            </c:strRef>
          </c:tx>
          <c:spPr>
            <a:ln w="50800">
              <a:solidFill>
                <a:schemeClr val="accent3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Tabelle1!$A$50:$A$54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Tabelle1!$C$50:$C$54</c:f>
              <c:numCache>
                <c:formatCode>0.0</c:formatCode>
                <c:ptCount val="5"/>
                <c:pt idx="0">
                  <c:v>98.080000000000013</c:v>
                </c:pt>
                <c:pt idx="1">
                  <c:v>107.07000000000001</c:v>
                </c:pt>
                <c:pt idx="2">
                  <c:v>116.06000000000002</c:v>
                </c:pt>
                <c:pt idx="3">
                  <c:v>125.05000000000001</c:v>
                </c:pt>
                <c:pt idx="4">
                  <c:v>134.04000000000002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Tabelle1!$D$49</c:f>
              <c:strCache>
                <c:ptCount val="1"/>
                <c:pt idx="0">
                  <c:v>Y_pred+DY (min)</c:v>
                </c:pt>
              </c:strCache>
            </c:strRef>
          </c:tx>
          <c:spPr>
            <a:ln w="28575">
              <a:solidFill>
                <a:schemeClr val="accent3">
                  <a:lumMod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Tabelle1!$A$50:$A$54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Tabelle1!$D$50:$D$54</c:f>
              <c:numCache>
                <c:formatCode>0.00</c:formatCode>
                <c:ptCount val="5"/>
                <c:pt idx="0">
                  <c:v>103.71158130470512</c:v>
                </c:pt>
                <c:pt idx="1">
                  <c:v>112.70158130470512</c:v>
                </c:pt>
                <c:pt idx="2">
                  <c:v>121.69158130470512</c:v>
                </c:pt>
                <c:pt idx="3">
                  <c:v>130.68158130470511</c:v>
                </c:pt>
                <c:pt idx="4">
                  <c:v>139.67158130470511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Tabelle1!$E$49</c:f>
              <c:strCache>
                <c:ptCount val="1"/>
                <c:pt idx="0">
                  <c:v>Y_pred-DY (min)</c:v>
                </c:pt>
              </c:strCache>
            </c:strRef>
          </c:tx>
          <c:spPr>
            <a:ln w="28575">
              <a:solidFill>
                <a:schemeClr val="accent3">
                  <a:lumMod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Tabelle1!$A$50:$A$54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Tabelle1!$E$50:$E$54</c:f>
              <c:numCache>
                <c:formatCode>0.00</c:formatCode>
                <c:ptCount val="5"/>
                <c:pt idx="0">
                  <c:v>92.448418695294905</c:v>
                </c:pt>
                <c:pt idx="1">
                  <c:v>101.4384186952949</c:v>
                </c:pt>
                <c:pt idx="2">
                  <c:v>110.42841869529491</c:v>
                </c:pt>
                <c:pt idx="3">
                  <c:v>119.4184186952949</c:v>
                </c:pt>
                <c:pt idx="4">
                  <c:v>128.40841869529493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Tabelle1!$B$61</c:f>
              <c:strCache>
                <c:ptCount val="1"/>
                <c:pt idx="0">
                  <c:v>Max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  <c:spPr>
              <a:solidFill>
                <a:schemeClr val="accent6">
                  <a:lumMod val="50000"/>
                </a:schemeClr>
              </a:solidFill>
            </c:spPr>
          </c:marker>
          <c:xVal>
            <c:numRef>
              <c:f>Tabelle1!$A$62:$A$66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Tabelle1!$B$62:$B$66</c:f>
              <c:numCache>
                <c:formatCode>0.0</c:formatCode>
                <c:ptCount val="5"/>
                <c:pt idx="0">
                  <c:v>108.8</c:v>
                </c:pt>
                <c:pt idx="1">
                  <c:v>121.2</c:v>
                </c:pt>
                <c:pt idx="2">
                  <c:v>127.1</c:v>
                </c:pt>
                <c:pt idx="3">
                  <c:v>143.9</c:v>
                </c:pt>
                <c:pt idx="4">
                  <c:v>154.6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Tabelle1!$C$61</c:f>
              <c:strCache>
                <c:ptCount val="1"/>
                <c:pt idx="0">
                  <c:v>Y_pred (max)</c:v>
                </c:pt>
              </c:strCache>
            </c:strRef>
          </c:tx>
          <c:spPr>
            <a:ln w="508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Tabelle1!$A$62:$A$66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Tabelle1!$C$62:$C$66</c:f>
              <c:numCache>
                <c:formatCode>0.0</c:formatCode>
                <c:ptCount val="5"/>
                <c:pt idx="0">
                  <c:v>108.26</c:v>
                </c:pt>
                <c:pt idx="1">
                  <c:v>119.69</c:v>
                </c:pt>
                <c:pt idx="2">
                  <c:v>131.12</c:v>
                </c:pt>
                <c:pt idx="3">
                  <c:v>142.55000000000001</c:v>
                </c:pt>
                <c:pt idx="4">
                  <c:v>153.97999999999999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Tabelle1!$D$61</c:f>
              <c:strCache>
                <c:ptCount val="1"/>
                <c:pt idx="0">
                  <c:v>Y_pred+DY (max)</c:v>
                </c:pt>
              </c:strCache>
            </c:strRef>
          </c:tx>
          <c:spPr>
            <a:ln w="28575">
              <a:solidFill>
                <a:schemeClr val="accent6">
                  <a:lumMod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Tabelle1!$A$62:$A$66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Tabelle1!$D$62:$D$66</c:f>
              <c:numCache>
                <c:formatCode>0.00</c:formatCode>
                <c:ptCount val="5"/>
                <c:pt idx="0">
                  <c:v>112.02004830086571</c:v>
                </c:pt>
                <c:pt idx="1">
                  <c:v>123.4500483008657</c:v>
                </c:pt>
                <c:pt idx="2">
                  <c:v>134.88004830086572</c:v>
                </c:pt>
                <c:pt idx="3">
                  <c:v>146.31004830086573</c:v>
                </c:pt>
                <c:pt idx="4">
                  <c:v>157.74004830086571</c:v>
                </c:pt>
              </c:numCache>
            </c:numRef>
          </c:yVal>
          <c:smooth val="0"/>
        </c:ser>
        <c:ser>
          <c:idx val="11"/>
          <c:order val="11"/>
          <c:tx>
            <c:strRef>
              <c:f>Tabelle1!$E$61</c:f>
              <c:strCache>
                <c:ptCount val="1"/>
                <c:pt idx="0">
                  <c:v>Y_pred-DY (max)</c:v>
                </c:pt>
              </c:strCache>
            </c:strRef>
          </c:tx>
          <c:spPr>
            <a:ln w="28575">
              <a:solidFill>
                <a:schemeClr val="accent6">
                  <a:lumMod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Tabelle1!$A$62:$A$66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Tabelle1!$E$62:$E$66</c:f>
              <c:numCache>
                <c:formatCode>0.00</c:formatCode>
                <c:ptCount val="5"/>
                <c:pt idx="0">
                  <c:v>104.4999516991343</c:v>
                </c:pt>
                <c:pt idx="1">
                  <c:v>115.92995169913429</c:v>
                </c:pt>
                <c:pt idx="2">
                  <c:v>127.3599516991343</c:v>
                </c:pt>
                <c:pt idx="3">
                  <c:v>138.78995169913429</c:v>
                </c:pt>
                <c:pt idx="4">
                  <c:v>150.21995169913427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917568"/>
        <c:axId val="98595968"/>
      </c:scatterChart>
      <c:valAx>
        <c:axId val="97917568"/>
        <c:scaling>
          <c:orientation val="minMax"/>
          <c:max val="32"/>
          <c:min val="17"/>
        </c:scaling>
        <c:delete val="0"/>
        <c:axPos val="b"/>
        <c:numFmt formatCode="General" sourceLinked="1"/>
        <c:majorTickMark val="out"/>
        <c:minorTickMark val="none"/>
        <c:tickLblPos val="nextTo"/>
        <c:crossAx val="98595968"/>
        <c:crosses val="autoZero"/>
        <c:crossBetween val="midCat"/>
      </c:valAx>
      <c:valAx>
        <c:axId val="98595968"/>
        <c:scaling>
          <c:orientation val="minMax"/>
          <c:min val="9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9175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8.0250522054610973E-2"/>
          <c:y val="3.2964798517832322E-2"/>
          <c:w val="0.5608338525567006"/>
          <c:h val="0.19111733827389224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775791858978604E-2"/>
          <c:y val="2.4672265966754155E-2"/>
          <c:w val="0.89784268800950284"/>
          <c:h val="0.9196573928258967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Y</c:v>
                </c:pt>
              </c:strCache>
            </c:strRef>
          </c:tx>
          <c:spPr>
            <a:ln w="28575">
              <a:noFill/>
            </a:ln>
          </c:spPr>
          <c:trendline>
            <c:spPr>
              <a:ln>
                <a:solidFill>
                  <a:srgbClr val="FF0000"/>
                </a:solidFill>
              </a:ln>
            </c:spPr>
            <c:trendlineType val="linear"/>
            <c:dispRSqr val="0"/>
            <c:dispEq val="0"/>
          </c:trendline>
          <c:xVal>
            <c:numRef>
              <c:f>Tabelle1!$A$3:$A$32</c:f>
              <c:numCache>
                <c:formatCode>General</c:formatCode>
                <c:ptCount val="3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</c:numCache>
            </c:numRef>
          </c:xVal>
          <c:yVal>
            <c:numRef>
              <c:f>Tabelle1!$B$3:$B$32</c:f>
              <c:numCache>
                <c:formatCode>General</c:formatCode>
                <c:ptCount val="30"/>
                <c:pt idx="0">
                  <c:v>106.5</c:v>
                </c:pt>
                <c:pt idx="1">
                  <c:v>105.6</c:v>
                </c:pt>
                <c:pt idx="2">
                  <c:v>108.8</c:v>
                </c:pt>
                <c:pt idx="3">
                  <c:v>102.8</c:v>
                </c:pt>
                <c:pt idx="4">
                  <c:v>99.7</c:v>
                </c:pt>
                <c:pt idx="5">
                  <c:v>101.9</c:v>
                </c:pt>
                <c:pt idx="6">
                  <c:v>110</c:v>
                </c:pt>
                <c:pt idx="7">
                  <c:v>121.2</c:v>
                </c:pt>
                <c:pt idx="8">
                  <c:v>108.1</c:v>
                </c:pt>
                <c:pt idx="9">
                  <c:v>109.6</c:v>
                </c:pt>
                <c:pt idx="10">
                  <c:v>111.1</c:v>
                </c:pt>
                <c:pt idx="11">
                  <c:v>118.7</c:v>
                </c:pt>
                <c:pt idx="12">
                  <c:v>115</c:v>
                </c:pt>
                <c:pt idx="13">
                  <c:v>113.4</c:v>
                </c:pt>
                <c:pt idx="14">
                  <c:v>127.1</c:v>
                </c:pt>
                <c:pt idx="15">
                  <c:v>118.4</c:v>
                </c:pt>
                <c:pt idx="16">
                  <c:v>115.5</c:v>
                </c:pt>
                <c:pt idx="17">
                  <c:v>121.7</c:v>
                </c:pt>
                <c:pt idx="18">
                  <c:v>120.8</c:v>
                </c:pt>
                <c:pt idx="19">
                  <c:v>132.5</c:v>
                </c:pt>
                <c:pt idx="20">
                  <c:v>132.19999999999999</c:v>
                </c:pt>
                <c:pt idx="21">
                  <c:v>135.30000000000001</c:v>
                </c:pt>
                <c:pt idx="22">
                  <c:v>135.80000000000001</c:v>
                </c:pt>
                <c:pt idx="23">
                  <c:v>143.9</c:v>
                </c:pt>
                <c:pt idx="24">
                  <c:v>140.30000000000001</c:v>
                </c:pt>
                <c:pt idx="25">
                  <c:v>140.4</c:v>
                </c:pt>
                <c:pt idx="26">
                  <c:v>146.69999999999999</c:v>
                </c:pt>
                <c:pt idx="27">
                  <c:v>138.30000000000001</c:v>
                </c:pt>
                <c:pt idx="28">
                  <c:v>145.30000000000001</c:v>
                </c:pt>
                <c:pt idx="29">
                  <c:v>154.6</c:v>
                </c:pt>
              </c:numCache>
            </c:numRef>
          </c:yVal>
          <c:smooth val="0"/>
        </c:ser>
        <c:ser>
          <c:idx val="9"/>
          <c:order val="1"/>
          <c:tx>
            <c:strRef>
              <c:f>Tabelle1!$C$61</c:f>
              <c:strCache>
                <c:ptCount val="1"/>
                <c:pt idx="0">
                  <c:v>Y_pred (max)</c:v>
                </c:pt>
              </c:strCache>
            </c:strRef>
          </c:tx>
          <c:spPr>
            <a:ln w="63500">
              <a:solidFill>
                <a:schemeClr val="accent6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Tabelle1!$A$62:$A$66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Tabelle1!$C$62:$C$66</c:f>
              <c:numCache>
                <c:formatCode>0.0</c:formatCode>
                <c:ptCount val="5"/>
                <c:pt idx="0">
                  <c:v>108.26</c:v>
                </c:pt>
                <c:pt idx="1">
                  <c:v>119.69</c:v>
                </c:pt>
                <c:pt idx="2">
                  <c:v>131.12</c:v>
                </c:pt>
                <c:pt idx="3">
                  <c:v>142.55000000000001</c:v>
                </c:pt>
                <c:pt idx="4">
                  <c:v>153.97999999999999</c:v>
                </c:pt>
              </c:numCache>
            </c:numRef>
          </c:yVal>
          <c:smooth val="0"/>
        </c:ser>
        <c:ser>
          <c:idx val="10"/>
          <c:order val="2"/>
          <c:tx>
            <c:strRef>
              <c:f>Tabelle1!$D$61</c:f>
              <c:strCache>
                <c:ptCount val="1"/>
                <c:pt idx="0">
                  <c:v>Y_pred+DY (max)</c:v>
                </c:pt>
              </c:strCache>
            </c:strRef>
          </c:tx>
          <c:spPr>
            <a:ln w="28575">
              <a:solidFill>
                <a:schemeClr val="accent6">
                  <a:lumMod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Tabelle1!$A$62:$A$66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Tabelle1!$D$62:$D$66</c:f>
              <c:numCache>
                <c:formatCode>0.00</c:formatCode>
                <c:ptCount val="5"/>
                <c:pt idx="0">
                  <c:v>112.02004830086571</c:v>
                </c:pt>
                <c:pt idx="1">
                  <c:v>123.4500483008657</c:v>
                </c:pt>
                <c:pt idx="2">
                  <c:v>134.88004830086572</c:v>
                </c:pt>
                <c:pt idx="3">
                  <c:v>146.31004830086573</c:v>
                </c:pt>
                <c:pt idx="4">
                  <c:v>157.74004830086571</c:v>
                </c:pt>
              </c:numCache>
            </c:numRef>
          </c:yVal>
          <c:smooth val="0"/>
        </c:ser>
        <c:ser>
          <c:idx val="11"/>
          <c:order val="3"/>
          <c:tx>
            <c:strRef>
              <c:f>Tabelle1!$E$61</c:f>
              <c:strCache>
                <c:ptCount val="1"/>
                <c:pt idx="0">
                  <c:v>Y_pred-DY (max)</c:v>
                </c:pt>
              </c:strCache>
            </c:strRef>
          </c:tx>
          <c:spPr>
            <a:ln w="28575">
              <a:solidFill>
                <a:schemeClr val="accent6">
                  <a:lumMod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Tabelle1!$A$62:$A$66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Tabelle1!$E$62:$E$66</c:f>
              <c:numCache>
                <c:formatCode>0.00</c:formatCode>
                <c:ptCount val="5"/>
                <c:pt idx="0">
                  <c:v>104.4999516991343</c:v>
                </c:pt>
                <c:pt idx="1">
                  <c:v>115.92995169913429</c:v>
                </c:pt>
                <c:pt idx="2">
                  <c:v>127.3599516991343</c:v>
                </c:pt>
                <c:pt idx="3">
                  <c:v>138.78995169913429</c:v>
                </c:pt>
                <c:pt idx="4">
                  <c:v>150.21995169913427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567488"/>
        <c:axId val="99570432"/>
      </c:scatterChart>
      <c:valAx>
        <c:axId val="99567488"/>
        <c:scaling>
          <c:orientation val="minMax"/>
          <c:max val="32"/>
          <c:min val="17"/>
        </c:scaling>
        <c:delete val="0"/>
        <c:axPos val="b"/>
        <c:numFmt formatCode="General" sourceLinked="1"/>
        <c:majorTickMark val="out"/>
        <c:minorTickMark val="none"/>
        <c:tickLblPos val="nextTo"/>
        <c:crossAx val="99570432"/>
        <c:crosses val="autoZero"/>
        <c:crossBetween val="midCat"/>
      </c:valAx>
      <c:valAx>
        <c:axId val="99570432"/>
        <c:scaling>
          <c:orientation val="minMax"/>
          <c:max val="160"/>
          <c:min val="9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5674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7.6546817810851236E-2"/>
          <c:y val="4.5017407648356489E-2"/>
          <c:w val="0.25898195669028234"/>
          <c:h val="0.35985550014781198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775791858978604E-2"/>
          <c:y val="2.4672265966754155E-2"/>
          <c:w val="0.89784268800950284"/>
          <c:h val="0.9196573928258967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Y</c:v>
                </c:pt>
              </c:strCache>
            </c:strRef>
          </c:tx>
          <c:spPr>
            <a:ln w="28575">
              <a:noFill/>
            </a:ln>
          </c:spPr>
          <c:trendline>
            <c:spPr>
              <a:ln w="12700">
                <a:solidFill>
                  <a:srgbClr val="FF0000"/>
                </a:solidFill>
              </a:ln>
            </c:spPr>
            <c:trendlineType val="linear"/>
            <c:dispRSqr val="0"/>
            <c:dispEq val="0"/>
          </c:trendline>
          <c:xVal>
            <c:numRef>
              <c:f>Tabelle1!$A$3:$A$32</c:f>
              <c:numCache>
                <c:formatCode>General</c:formatCode>
                <c:ptCount val="3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</c:numCache>
            </c:numRef>
          </c:xVal>
          <c:yVal>
            <c:numRef>
              <c:f>Tabelle1!$B$3:$B$32</c:f>
              <c:numCache>
                <c:formatCode>General</c:formatCode>
                <c:ptCount val="30"/>
                <c:pt idx="0">
                  <c:v>106.5</c:v>
                </c:pt>
                <c:pt idx="1">
                  <c:v>105.6</c:v>
                </c:pt>
                <c:pt idx="2">
                  <c:v>108.8</c:v>
                </c:pt>
                <c:pt idx="3">
                  <c:v>102.8</c:v>
                </c:pt>
                <c:pt idx="4">
                  <c:v>99.7</c:v>
                </c:pt>
                <c:pt idx="5">
                  <c:v>101.9</c:v>
                </c:pt>
                <c:pt idx="6">
                  <c:v>110</c:v>
                </c:pt>
                <c:pt idx="7">
                  <c:v>121.2</c:v>
                </c:pt>
                <c:pt idx="8">
                  <c:v>108.1</c:v>
                </c:pt>
                <c:pt idx="9">
                  <c:v>109.6</c:v>
                </c:pt>
                <c:pt idx="10">
                  <c:v>111.1</c:v>
                </c:pt>
                <c:pt idx="11">
                  <c:v>118.7</c:v>
                </c:pt>
                <c:pt idx="12">
                  <c:v>115</c:v>
                </c:pt>
                <c:pt idx="13">
                  <c:v>113.4</c:v>
                </c:pt>
                <c:pt idx="14">
                  <c:v>127.1</c:v>
                </c:pt>
                <c:pt idx="15">
                  <c:v>118.4</c:v>
                </c:pt>
                <c:pt idx="16">
                  <c:v>115.5</c:v>
                </c:pt>
                <c:pt idx="17">
                  <c:v>121.7</c:v>
                </c:pt>
                <c:pt idx="18">
                  <c:v>120.8</c:v>
                </c:pt>
                <c:pt idx="19">
                  <c:v>132.5</c:v>
                </c:pt>
                <c:pt idx="20">
                  <c:v>132.19999999999999</c:v>
                </c:pt>
                <c:pt idx="21">
                  <c:v>135.30000000000001</c:v>
                </c:pt>
                <c:pt idx="22">
                  <c:v>135.80000000000001</c:v>
                </c:pt>
                <c:pt idx="23">
                  <c:v>143.9</c:v>
                </c:pt>
                <c:pt idx="24">
                  <c:v>140.30000000000001</c:v>
                </c:pt>
                <c:pt idx="25">
                  <c:v>140.4</c:v>
                </c:pt>
                <c:pt idx="26">
                  <c:v>146.69999999999999</c:v>
                </c:pt>
                <c:pt idx="27">
                  <c:v>138.30000000000001</c:v>
                </c:pt>
                <c:pt idx="28">
                  <c:v>145.30000000000001</c:v>
                </c:pt>
                <c:pt idx="29">
                  <c:v>154.6</c:v>
                </c:pt>
              </c:numCache>
            </c:numRef>
          </c:yVal>
          <c:smooth val="0"/>
        </c:ser>
        <c:ser>
          <c:idx val="5"/>
          <c:order val="1"/>
          <c:tx>
            <c:strRef>
              <c:f>Tabelle1!$C$49</c:f>
              <c:strCache>
                <c:ptCount val="1"/>
                <c:pt idx="0">
                  <c:v>Y_pred (min)</c:v>
                </c:pt>
              </c:strCache>
            </c:strRef>
          </c:tx>
          <c:spPr>
            <a:ln w="63500">
              <a:solidFill>
                <a:schemeClr val="accent3">
                  <a:lumMod val="50000"/>
                </a:schemeClr>
              </a:solidFill>
            </a:ln>
          </c:spPr>
          <c:marker>
            <c:symbol val="none"/>
          </c:marker>
          <c:xVal>
            <c:numRef>
              <c:f>Tabelle1!$A$50:$A$54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Tabelle1!$C$50:$C$54</c:f>
              <c:numCache>
                <c:formatCode>0.0</c:formatCode>
                <c:ptCount val="5"/>
                <c:pt idx="0">
                  <c:v>98.080000000000013</c:v>
                </c:pt>
                <c:pt idx="1">
                  <c:v>107.07000000000001</c:v>
                </c:pt>
                <c:pt idx="2">
                  <c:v>116.06000000000002</c:v>
                </c:pt>
                <c:pt idx="3">
                  <c:v>125.05000000000001</c:v>
                </c:pt>
                <c:pt idx="4">
                  <c:v>134.04000000000002</c:v>
                </c:pt>
              </c:numCache>
            </c:numRef>
          </c:yVal>
          <c:smooth val="0"/>
        </c:ser>
        <c:ser>
          <c:idx val="6"/>
          <c:order val="2"/>
          <c:tx>
            <c:strRef>
              <c:f>Tabelle1!$D$49</c:f>
              <c:strCache>
                <c:ptCount val="1"/>
                <c:pt idx="0">
                  <c:v>Y_pred+DY (min)</c:v>
                </c:pt>
              </c:strCache>
            </c:strRef>
          </c:tx>
          <c:spPr>
            <a:ln w="28575">
              <a:solidFill>
                <a:schemeClr val="accent3">
                  <a:lumMod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Tabelle1!$A$50:$A$54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Tabelle1!$D$50:$D$54</c:f>
              <c:numCache>
                <c:formatCode>0.00</c:formatCode>
                <c:ptCount val="5"/>
                <c:pt idx="0">
                  <c:v>103.71158130470512</c:v>
                </c:pt>
                <c:pt idx="1">
                  <c:v>112.70158130470512</c:v>
                </c:pt>
                <c:pt idx="2">
                  <c:v>121.69158130470512</c:v>
                </c:pt>
                <c:pt idx="3">
                  <c:v>130.68158130470511</c:v>
                </c:pt>
                <c:pt idx="4">
                  <c:v>139.67158130470511</c:v>
                </c:pt>
              </c:numCache>
            </c:numRef>
          </c:yVal>
          <c:smooth val="0"/>
        </c:ser>
        <c:ser>
          <c:idx val="7"/>
          <c:order val="3"/>
          <c:tx>
            <c:strRef>
              <c:f>Tabelle1!$E$49</c:f>
              <c:strCache>
                <c:ptCount val="1"/>
                <c:pt idx="0">
                  <c:v>Y_pred-DY (min)</c:v>
                </c:pt>
              </c:strCache>
            </c:strRef>
          </c:tx>
          <c:spPr>
            <a:ln w="28575">
              <a:solidFill>
                <a:schemeClr val="accent3">
                  <a:lumMod val="50000"/>
                </a:schemeClr>
              </a:solidFill>
              <a:prstDash val="dash"/>
            </a:ln>
          </c:spPr>
          <c:marker>
            <c:symbol val="none"/>
          </c:marker>
          <c:xVal>
            <c:numRef>
              <c:f>Tabelle1!$A$50:$A$54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Tabelle1!$E$50:$E$54</c:f>
              <c:numCache>
                <c:formatCode>0.00</c:formatCode>
                <c:ptCount val="5"/>
                <c:pt idx="0">
                  <c:v>92.448418695294905</c:v>
                </c:pt>
                <c:pt idx="1">
                  <c:v>101.4384186952949</c:v>
                </c:pt>
                <c:pt idx="2">
                  <c:v>110.42841869529491</c:v>
                </c:pt>
                <c:pt idx="3">
                  <c:v>119.4184186952949</c:v>
                </c:pt>
                <c:pt idx="4">
                  <c:v>128.40841869529493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780288"/>
        <c:axId val="110600960"/>
      </c:scatterChart>
      <c:valAx>
        <c:axId val="100780288"/>
        <c:scaling>
          <c:orientation val="minMax"/>
          <c:max val="32"/>
          <c:min val="17"/>
        </c:scaling>
        <c:delete val="0"/>
        <c:axPos val="b"/>
        <c:numFmt formatCode="General" sourceLinked="1"/>
        <c:majorTickMark val="out"/>
        <c:minorTickMark val="none"/>
        <c:tickLblPos val="nextTo"/>
        <c:crossAx val="110600960"/>
        <c:crosses val="autoZero"/>
        <c:crossBetween val="midCat"/>
      </c:valAx>
      <c:valAx>
        <c:axId val="110600960"/>
        <c:scaling>
          <c:orientation val="minMax"/>
          <c:min val="9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7802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7.6546817810851236E-2"/>
          <c:y val="5.1146743020758771E-2"/>
          <c:w val="0.26083380881216223"/>
          <c:h val="0.43354139823431159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775791858978604E-2"/>
          <c:y val="2.4672265966754155E-2"/>
          <c:w val="0.89784268800950284"/>
          <c:h val="0.91965739282589676"/>
        </c:manualLayout>
      </c:layout>
      <c:scatterChart>
        <c:scatterStyle val="lineMarker"/>
        <c:varyColors val="0"/>
        <c:ser>
          <c:idx val="0"/>
          <c:order val="0"/>
          <c:tx>
            <c:strRef>
              <c:f>Tabelle1!$B$2</c:f>
              <c:strCache>
                <c:ptCount val="1"/>
                <c:pt idx="0">
                  <c:v>Y</c:v>
                </c:pt>
              </c:strCache>
            </c:strRef>
          </c:tx>
          <c:spPr>
            <a:ln w="28575">
              <a:noFill/>
            </a:ln>
          </c:spPr>
          <c:trendline>
            <c:spPr>
              <a:ln w="12700">
                <a:solidFill>
                  <a:srgbClr val="FF0000"/>
                </a:solidFill>
              </a:ln>
            </c:spPr>
            <c:trendlineType val="linear"/>
            <c:dispRSqr val="0"/>
            <c:dispEq val="0"/>
          </c:trendline>
          <c:xVal>
            <c:numRef>
              <c:f>Tabelle1!$A$3:$A$32</c:f>
              <c:numCache>
                <c:formatCode>General</c:formatCode>
                <c:ptCount val="30"/>
                <c:pt idx="0">
                  <c:v>19</c:v>
                </c:pt>
                <c:pt idx="1">
                  <c:v>19</c:v>
                </c:pt>
                <c:pt idx="2">
                  <c:v>19</c:v>
                </c:pt>
                <c:pt idx="3">
                  <c:v>19</c:v>
                </c:pt>
                <c:pt idx="4">
                  <c:v>19</c:v>
                </c:pt>
                <c:pt idx="5">
                  <c:v>19</c:v>
                </c:pt>
                <c:pt idx="6">
                  <c:v>22</c:v>
                </c:pt>
                <c:pt idx="7">
                  <c:v>22</c:v>
                </c:pt>
                <c:pt idx="8">
                  <c:v>22</c:v>
                </c:pt>
                <c:pt idx="9">
                  <c:v>22</c:v>
                </c:pt>
                <c:pt idx="10">
                  <c:v>22</c:v>
                </c:pt>
                <c:pt idx="11">
                  <c:v>22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28</c:v>
                </c:pt>
                <c:pt idx="21">
                  <c:v>28</c:v>
                </c:pt>
                <c:pt idx="22">
                  <c:v>28</c:v>
                </c:pt>
                <c:pt idx="23">
                  <c:v>28</c:v>
                </c:pt>
                <c:pt idx="24">
                  <c:v>31</c:v>
                </c:pt>
                <c:pt idx="25">
                  <c:v>31</c:v>
                </c:pt>
                <c:pt idx="26">
                  <c:v>31</c:v>
                </c:pt>
                <c:pt idx="27">
                  <c:v>31</c:v>
                </c:pt>
                <c:pt idx="28">
                  <c:v>31</c:v>
                </c:pt>
                <c:pt idx="29">
                  <c:v>31</c:v>
                </c:pt>
              </c:numCache>
            </c:numRef>
          </c:xVal>
          <c:yVal>
            <c:numRef>
              <c:f>Tabelle1!$B$3:$B$32</c:f>
              <c:numCache>
                <c:formatCode>General</c:formatCode>
                <c:ptCount val="30"/>
                <c:pt idx="0">
                  <c:v>106.5</c:v>
                </c:pt>
                <c:pt idx="1">
                  <c:v>105.6</c:v>
                </c:pt>
                <c:pt idx="2">
                  <c:v>108.8</c:v>
                </c:pt>
                <c:pt idx="3">
                  <c:v>102.8</c:v>
                </c:pt>
                <c:pt idx="4">
                  <c:v>99.7</c:v>
                </c:pt>
                <c:pt idx="5">
                  <c:v>101.9</c:v>
                </c:pt>
                <c:pt idx="6">
                  <c:v>110</c:v>
                </c:pt>
                <c:pt idx="7">
                  <c:v>121.2</c:v>
                </c:pt>
                <c:pt idx="8">
                  <c:v>108.1</c:v>
                </c:pt>
                <c:pt idx="9">
                  <c:v>109.6</c:v>
                </c:pt>
                <c:pt idx="10">
                  <c:v>111.1</c:v>
                </c:pt>
                <c:pt idx="11">
                  <c:v>118.7</c:v>
                </c:pt>
                <c:pt idx="12">
                  <c:v>115</c:v>
                </c:pt>
                <c:pt idx="13">
                  <c:v>113.4</c:v>
                </c:pt>
                <c:pt idx="14">
                  <c:v>127.1</c:v>
                </c:pt>
                <c:pt idx="15">
                  <c:v>118.4</c:v>
                </c:pt>
                <c:pt idx="16">
                  <c:v>115.5</c:v>
                </c:pt>
                <c:pt idx="17">
                  <c:v>121.7</c:v>
                </c:pt>
                <c:pt idx="18">
                  <c:v>120.8</c:v>
                </c:pt>
                <c:pt idx="19">
                  <c:v>132.5</c:v>
                </c:pt>
                <c:pt idx="20">
                  <c:v>132.19999999999999</c:v>
                </c:pt>
                <c:pt idx="21">
                  <c:v>135.30000000000001</c:v>
                </c:pt>
                <c:pt idx="22">
                  <c:v>135.80000000000001</c:v>
                </c:pt>
                <c:pt idx="23">
                  <c:v>143.9</c:v>
                </c:pt>
                <c:pt idx="24">
                  <c:v>140.30000000000001</c:v>
                </c:pt>
                <c:pt idx="25">
                  <c:v>140.4</c:v>
                </c:pt>
                <c:pt idx="26">
                  <c:v>146.69999999999999</c:v>
                </c:pt>
                <c:pt idx="27">
                  <c:v>138.30000000000001</c:v>
                </c:pt>
                <c:pt idx="28">
                  <c:v>145.30000000000001</c:v>
                </c:pt>
                <c:pt idx="29">
                  <c:v>154.6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Tabelle1!$C$36</c:f>
              <c:strCache>
                <c:ptCount val="1"/>
                <c:pt idx="0">
                  <c:v>Y_pred (avg)</c:v>
                </c:pt>
              </c:strCache>
            </c:strRef>
          </c:tx>
          <c:spPr>
            <a:ln w="63500">
              <a:solidFill>
                <a:schemeClr val="tx2"/>
              </a:solidFill>
              <a:prstDash val="solid"/>
            </a:ln>
          </c:spPr>
          <c:marker>
            <c:symbol val="none"/>
          </c:marker>
          <c:xVal>
            <c:numRef>
              <c:f>Tabelle1!$A$37:$A$41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Tabelle1!$C$37:$C$41</c:f>
              <c:numCache>
                <c:formatCode>0.0</c:formatCode>
                <c:ptCount val="5"/>
                <c:pt idx="0">
                  <c:v>102.62666666666667</c:v>
                </c:pt>
                <c:pt idx="1">
                  <c:v>112.66666666666667</c:v>
                </c:pt>
                <c:pt idx="2">
                  <c:v>122.70666666666666</c:v>
                </c:pt>
                <c:pt idx="3">
                  <c:v>132.74666666666667</c:v>
                </c:pt>
                <c:pt idx="4">
                  <c:v>142.78666666666669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Tabelle1!$D$36</c:f>
              <c:strCache>
                <c:ptCount val="1"/>
                <c:pt idx="0">
                  <c:v>Y_pred+DY (avg)</c:v>
                </c:pt>
              </c:strCache>
            </c:strRef>
          </c:tx>
          <c:spPr>
            <a:ln w="28575">
              <a:solidFill>
                <a:schemeClr val="tx2"/>
              </a:solidFill>
              <a:prstDash val="dash"/>
            </a:ln>
          </c:spPr>
          <c:marker>
            <c:symbol val="none"/>
          </c:marker>
          <c:xVal>
            <c:numRef>
              <c:f>Tabelle1!$A$37:$A$41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Tabelle1!$D$37:$D$41</c:f>
              <c:numCache>
                <c:formatCode>0.00</c:formatCode>
                <c:ptCount val="5"/>
                <c:pt idx="0">
                  <c:v>106.5610765233572</c:v>
                </c:pt>
                <c:pt idx="1">
                  <c:v>116.60107652335721</c:v>
                </c:pt>
                <c:pt idx="2">
                  <c:v>126.6410765233572</c:v>
                </c:pt>
                <c:pt idx="3">
                  <c:v>136.68107652335721</c:v>
                </c:pt>
                <c:pt idx="4">
                  <c:v>146.72107652335723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Tabelle1!$E$36</c:f>
              <c:strCache>
                <c:ptCount val="1"/>
                <c:pt idx="0">
                  <c:v>Y_pred-DY (avg)</c:v>
                </c:pt>
              </c:strCache>
            </c:strRef>
          </c:tx>
          <c:spPr>
            <a:ln w="28575">
              <a:solidFill>
                <a:schemeClr val="tx2"/>
              </a:solidFill>
              <a:prstDash val="dash"/>
            </a:ln>
          </c:spPr>
          <c:marker>
            <c:symbol val="none"/>
          </c:marker>
          <c:xVal>
            <c:numRef>
              <c:f>Tabelle1!$A$37:$A$41</c:f>
              <c:numCache>
                <c:formatCode>General</c:formatCode>
                <c:ptCount val="5"/>
                <c:pt idx="0">
                  <c:v>19</c:v>
                </c:pt>
                <c:pt idx="1">
                  <c:v>22</c:v>
                </c:pt>
                <c:pt idx="2">
                  <c:v>25</c:v>
                </c:pt>
                <c:pt idx="3">
                  <c:v>28</c:v>
                </c:pt>
                <c:pt idx="4">
                  <c:v>31</c:v>
                </c:pt>
              </c:numCache>
            </c:numRef>
          </c:xVal>
          <c:yVal>
            <c:numRef>
              <c:f>Tabelle1!$E$37:$E$41</c:f>
              <c:numCache>
                <c:formatCode>0.00</c:formatCode>
                <c:ptCount val="5"/>
                <c:pt idx="0">
                  <c:v>98.692256809976129</c:v>
                </c:pt>
                <c:pt idx="1">
                  <c:v>108.73225680997614</c:v>
                </c:pt>
                <c:pt idx="2">
                  <c:v>118.77225680997613</c:v>
                </c:pt>
                <c:pt idx="3">
                  <c:v>128.81225680997613</c:v>
                </c:pt>
                <c:pt idx="4">
                  <c:v>138.85225680997615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1150848"/>
        <c:axId val="166499456"/>
      </c:scatterChart>
      <c:valAx>
        <c:axId val="161150848"/>
        <c:scaling>
          <c:orientation val="minMax"/>
          <c:max val="32"/>
          <c:min val="17"/>
        </c:scaling>
        <c:delete val="0"/>
        <c:axPos val="b"/>
        <c:numFmt formatCode="General" sourceLinked="1"/>
        <c:majorTickMark val="out"/>
        <c:minorTickMark val="none"/>
        <c:tickLblPos val="nextTo"/>
        <c:crossAx val="166499456"/>
        <c:crosses val="autoZero"/>
        <c:crossBetween val="midCat"/>
      </c:valAx>
      <c:valAx>
        <c:axId val="166499456"/>
        <c:scaling>
          <c:orientation val="minMax"/>
          <c:min val="9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1508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7.6546817810851236E-2"/>
          <c:y val="4.396115354842732E-2"/>
          <c:w val="0.27194492154344141"/>
          <c:h val="0.42754345375294611"/>
        </c:manualLayout>
      </c:layout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14</xdr:col>
      <xdr:colOff>761999</xdr:colOff>
      <xdr:row>25</xdr:row>
      <xdr:rowOff>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1</xdr:colOff>
      <xdr:row>35</xdr:row>
      <xdr:rowOff>0</xdr:rowOff>
    </xdr:from>
    <xdr:to>
      <xdr:col>32</xdr:col>
      <xdr:colOff>0</xdr:colOff>
      <xdr:row>71</xdr:row>
      <xdr:rowOff>0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60</xdr:row>
      <xdr:rowOff>47625</xdr:rowOff>
    </xdr:from>
    <xdr:to>
      <xdr:col>21</xdr:col>
      <xdr:colOff>761999</xdr:colOff>
      <xdr:row>71</xdr:row>
      <xdr:rowOff>59532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48</xdr:row>
      <xdr:rowOff>0</xdr:rowOff>
    </xdr:from>
    <xdr:to>
      <xdr:col>21</xdr:col>
      <xdr:colOff>761999</xdr:colOff>
      <xdr:row>59</xdr:row>
      <xdr:rowOff>0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0</xdr:colOff>
      <xdr:row>35</xdr:row>
      <xdr:rowOff>0</xdr:rowOff>
    </xdr:from>
    <xdr:to>
      <xdr:col>21</xdr:col>
      <xdr:colOff>761999</xdr:colOff>
      <xdr:row>47</xdr:row>
      <xdr:rowOff>23812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6"/>
  <sheetViews>
    <sheetView tabSelected="1" zoomScale="80" zoomScaleNormal="80" workbookViewId="0">
      <selection activeCell="R24" sqref="R24"/>
    </sheetView>
  </sheetViews>
  <sheetFormatPr baseColWidth="10" defaultRowHeight="15" x14ac:dyDescent="0.25"/>
  <cols>
    <col min="1" max="2" width="11.42578125" style="1"/>
    <col min="3" max="5" width="12.7109375" style="1" customWidth="1"/>
    <col min="6" max="6" width="5.7109375" customWidth="1"/>
    <col min="13" max="13" width="5.7109375" customWidth="1"/>
    <col min="23" max="23" width="5.7109375" customWidth="1"/>
  </cols>
  <sheetData>
    <row r="1" spans="1:16" x14ac:dyDescent="0.25">
      <c r="C1" s="2" t="s">
        <v>2</v>
      </c>
      <c r="D1" s="5" t="s">
        <v>20</v>
      </c>
      <c r="E1" s="5"/>
    </row>
    <row r="2" spans="1:16" x14ac:dyDescent="0.25">
      <c r="A2" s="12" t="s">
        <v>0</v>
      </c>
      <c r="B2" s="12" t="s">
        <v>1</v>
      </c>
      <c r="C2" s="13" t="s">
        <v>7</v>
      </c>
      <c r="D2" s="13" t="s">
        <v>15</v>
      </c>
      <c r="E2" s="13" t="s">
        <v>16</v>
      </c>
    </row>
    <row r="3" spans="1:16" x14ac:dyDescent="0.25">
      <c r="A3" s="1">
        <v>19</v>
      </c>
      <c r="B3" s="1">
        <v>106.5</v>
      </c>
      <c r="C3" s="10">
        <f>$H$28*A3+$I$28</f>
        <v>102.62666666666669</v>
      </c>
      <c r="D3" s="10">
        <f>C3+$L$32</f>
        <v>104.78600384549549</v>
      </c>
      <c r="E3" s="10">
        <f>C3-$L$32</f>
        <v>100.4673294878379</v>
      </c>
      <c r="O3" s="1"/>
      <c r="P3" s="1"/>
    </row>
    <row r="4" spans="1:16" x14ac:dyDescent="0.25">
      <c r="A4" s="1">
        <v>19</v>
      </c>
      <c r="B4" s="1">
        <v>105.6</v>
      </c>
      <c r="C4" s="10">
        <f>$H$28*A4+$I$28</f>
        <v>102.62666666666669</v>
      </c>
      <c r="D4" s="10">
        <f>C4+$L$32</f>
        <v>104.78600384549549</v>
      </c>
      <c r="E4" s="10">
        <f>C4-$L$32</f>
        <v>100.4673294878379</v>
      </c>
      <c r="O4" s="1"/>
      <c r="P4" s="1"/>
    </row>
    <row r="5" spans="1:16" x14ac:dyDescent="0.25">
      <c r="A5" s="1">
        <v>19</v>
      </c>
      <c r="B5" s="1">
        <v>108.8</v>
      </c>
      <c r="C5" s="10">
        <f>$H$28*A5+$I$28</f>
        <v>102.62666666666669</v>
      </c>
      <c r="D5" s="10">
        <f>C5+$L$32</f>
        <v>104.78600384549549</v>
      </c>
      <c r="E5" s="10">
        <f>C5-$L$32</f>
        <v>100.4673294878379</v>
      </c>
      <c r="O5" s="1"/>
      <c r="P5" s="1"/>
    </row>
    <row r="6" spans="1:16" x14ac:dyDescent="0.25">
      <c r="A6" s="1">
        <v>19</v>
      </c>
      <c r="B6" s="1">
        <v>102.8</v>
      </c>
      <c r="C6" s="10">
        <f>$H$28*A6+$I$28</f>
        <v>102.62666666666669</v>
      </c>
      <c r="D6" s="10">
        <f>C6+$L$32</f>
        <v>104.78600384549549</v>
      </c>
      <c r="E6" s="10">
        <f>C6-$L$32</f>
        <v>100.4673294878379</v>
      </c>
      <c r="O6" s="1"/>
      <c r="P6" s="1"/>
    </row>
    <row r="7" spans="1:16" x14ac:dyDescent="0.25">
      <c r="A7" s="1">
        <v>19</v>
      </c>
      <c r="B7" s="1">
        <v>99.7</v>
      </c>
      <c r="C7" s="10">
        <f>$H$28*A7+$I$28</f>
        <v>102.62666666666669</v>
      </c>
      <c r="D7" s="10">
        <f>C7+$L$32</f>
        <v>104.78600384549549</v>
      </c>
      <c r="E7" s="10">
        <f>C7-$L$32</f>
        <v>100.4673294878379</v>
      </c>
      <c r="O7" s="1"/>
      <c r="P7" s="1"/>
    </row>
    <row r="8" spans="1:16" x14ac:dyDescent="0.25">
      <c r="A8" s="1">
        <v>19</v>
      </c>
      <c r="B8" s="1">
        <v>101.9</v>
      </c>
      <c r="C8" s="10">
        <f>$H$28*A8+$I$28</f>
        <v>102.62666666666669</v>
      </c>
      <c r="D8" s="10">
        <f>C8+$L$32</f>
        <v>104.78600384549549</v>
      </c>
      <c r="E8" s="10">
        <f>C8-$L$32</f>
        <v>100.4673294878379</v>
      </c>
      <c r="O8" s="1"/>
      <c r="P8" s="1"/>
    </row>
    <row r="9" spans="1:16" x14ac:dyDescent="0.25">
      <c r="A9" s="14">
        <v>22</v>
      </c>
      <c r="B9" s="14">
        <v>110</v>
      </c>
      <c r="C9" s="15">
        <f>$H$28*A9+$I$28</f>
        <v>112.6666666666667</v>
      </c>
      <c r="D9" s="15">
        <f>C9+$L$32</f>
        <v>114.82600384549549</v>
      </c>
      <c r="E9" s="15">
        <f>C9-$L$32</f>
        <v>110.50732948783791</v>
      </c>
      <c r="O9" s="1"/>
      <c r="P9" s="1"/>
    </row>
    <row r="10" spans="1:16" x14ac:dyDescent="0.25">
      <c r="A10" s="16">
        <v>22</v>
      </c>
      <c r="B10" s="16">
        <v>121.2</v>
      </c>
      <c r="C10" s="17">
        <f>$H$28*A10+$I$28</f>
        <v>112.6666666666667</v>
      </c>
      <c r="D10" s="17">
        <f>C10+$L$32</f>
        <v>114.82600384549549</v>
      </c>
      <c r="E10" s="17">
        <f>C10-$L$32</f>
        <v>110.50732948783791</v>
      </c>
      <c r="O10" s="1"/>
      <c r="P10" s="1"/>
    </row>
    <row r="11" spans="1:16" x14ac:dyDescent="0.25">
      <c r="A11" s="16">
        <v>22</v>
      </c>
      <c r="B11" s="16">
        <v>108.1</v>
      </c>
      <c r="C11" s="17">
        <f>$H$28*A11+$I$28</f>
        <v>112.6666666666667</v>
      </c>
      <c r="D11" s="17">
        <f>C11+$L$32</f>
        <v>114.82600384549549</v>
      </c>
      <c r="E11" s="17">
        <f>C11-$L$32</f>
        <v>110.50732948783791</v>
      </c>
      <c r="O11" s="1"/>
      <c r="P11" s="1"/>
    </row>
    <row r="12" spans="1:16" x14ac:dyDescent="0.25">
      <c r="A12" s="16">
        <v>22</v>
      </c>
      <c r="B12" s="16">
        <v>109.6</v>
      </c>
      <c r="C12" s="17">
        <f>$H$28*A12+$I$28</f>
        <v>112.6666666666667</v>
      </c>
      <c r="D12" s="17">
        <f>C12+$L$32</f>
        <v>114.82600384549549</v>
      </c>
      <c r="E12" s="17">
        <f>C12-$L$32</f>
        <v>110.50732948783791</v>
      </c>
      <c r="O12" s="1"/>
      <c r="P12" s="1"/>
    </row>
    <row r="13" spans="1:16" x14ac:dyDescent="0.25">
      <c r="A13" s="16">
        <v>22</v>
      </c>
      <c r="B13" s="16">
        <v>111.1</v>
      </c>
      <c r="C13" s="17">
        <f>$H$28*A13+$I$28</f>
        <v>112.6666666666667</v>
      </c>
      <c r="D13" s="17">
        <f>C13+$L$32</f>
        <v>114.82600384549549</v>
      </c>
      <c r="E13" s="17">
        <f>C13-$L$32</f>
        <v>110.50732948783791</v>
      </c>
      <c r="O13" s="1"/>
      <c r="P13" s="1"/>
    </row>
    <row r="14" spans="1:16" x14ac:dyDescent="0.25">
      <c r="A14" s="18">
        <v>22</v>
      </c>
      <c r="B14" s="18">
        <v>118.7</v>
      </c>
      <c r="C14" s="19">
        <f>$H$28*A14+$I$28</f>
        <v>112.6666666666667</v>
      </c>
      <c r="D14" s="19">
        <f>C14+$L$32</f>
        <v>114.82600384549549</v>
      </c>
      <c r="E14" s="19">
        <f>C14-$L$32</f>
        <v>110.50732948783791</v>
      </c>
      <c r="O14" s="1"/>
      <c r="P14" s="1"/>
    </row>
    <row r="15" spans="1:16" x14ac:dyDescent="0.25">
      <c r="A15" s="1">
        <v>25</v>
      </c>
      <c r="B15" s="1">
        <v>115</v>
      </c>
      <c r="C15" s="10">
        <f>$H$28*A15+$I$28</f>
        <v>122.70666666666669</v>
      </c>
      <c r="D15" s="10">
        <f>C15+$L$32</f>
        <v>124.86600384549548</v>
      </c>
      <c r="E15" s="10">
        <f>C15-$L$32</f>
        <v>120.5473294878379</v>
      </c>
      <c r="O15" s="1"/>
      <c r="P15" s="1"/>
    </row>
    <row r="16" spans="1:16" x14ac:dyDescent="0.25">
      <c r="A16" s="1">
        <v>25</v>
      </c>
      <c r="B16" s="1">
        <v>113.4</v>
      </c>
      <c r="C16" s="10">
        <f>$H$28*A16+$I$28</f>
        <v>122.70666666666669</v>
      </c>
      <c r="D16" s="10">
        <f>C16+$L$32</f>
        <v>124.86600384549548</v>
      </c>
      <c r="E16" s="10">
        <f>C16-$L$32</f>
        <v>120.5473294878379</v>
      </c>
      <c r="O16" s="1"/>
      <c r="P16" s="1"/>
    </row>
    <row r="17" spans="1:16" x14ac:dyDescent="0.25">
      <c r="A17" s="1">
        <v>25</v>
      </c>
      <c r="B17" s="1">
        <v>127.1</v>
      </c>
      <c r="C17" s="10">
        <f>$H$28*A17+$I$28</f>
        <v>122.70666666666669</v>
      </c>
      <c r="D17" s="10">
        <f>C17+$L$32</f>
        <v>124.86600384549548</v>
      </c>
      <c r="E17" s="10">
        <f>C17-$L$32</f>
        <v>120.5473294878379</v>
      </c>
      <c r="O17" s="1"/>
      <c r="P17" s="1"/>
    </row>
    <row r="18" spans="1:16" x14ac:dyDescent="0.25">
      <c r="A18" s="1">
        <v>25</v>
      </c>
      <c r="B18" s="1">
        <v>118.4</v>
      </c>
      <c r="C18" s="10">
        <f>$H$28*A18+$I$28</f>
        <v>122.70666666666669</v>
      </c>
      <c r="D18" s="10">
        <f>C18+$L$32</f>
        <v>124.86600384549548</v>
      </c>
      <c r="E18" s="10">
        <f>C18-$L$32</f>
        <v>120.5473294878379</v>
      </c>
      <c r="O18" s="1"/>
      <c r="P18" s="1"/>
    </row>
    <row r="19" spans="1:16" x14ac:dyDescent="0.25">
      <c r="A19" s="1">
        <v>25</v>
      </c>
      <c r="B19" s="1">
        <v>115.5</v>
      </c>
      <c r="C19" s="10">
        <f>$H$28*A19+$I$28</f>
        <v>122.70666666666669</v>
      </c>
      <c r="D19" s="10">
        <f>C19+$L$32</f>
        <v>124.86600384549548</v>
      </c>
      <c r="E19" s="10">
        <f>C19-$L$32</f>
        <v>120.5473294878379</v>
      </c>
      <c r="O19" s="1"/>
      <c r="P19" s="1"/>
    </row>
    <row r="20" spans="1:16" x14ac:dyDescent="0.25">
      <c r="A20" s="1">
        <v>25</v>
      </c>
      <c r="B20" s="1">
        <v>121.7</v>
      </c>
      <c r="C20" s="10">
        <f>$H$28*A20+$I$28</f>
        <v>122.70666666666669</v>
      </c>
      <c r="D20" s="10">
        <f>C20+$L$32</f>
        <v>124.86600384549548</v>
      </c>
      <c r="E20" s="10">
        <f>C20-$L$32</f>
        <v>120.5473294878379</v>
      </c>
      <c r="O20" s="1"/>
      <c r="P20" s="1"/>
    </row>
    <row r="21" spans="1:16" x14ac:dyDescent="0.25">
      <c r="A21" s="14">
        <v>28</v>
      </c>
      <c r="B21" s="14">
        <v>120.8</v>
      </c>
      <c r="C21" s="15">
        <f>$H$28*A21+$I$28</f>
        <v>132.7466666666667</v>
      </c>
      <c r="D21" s="15">
        <f>C21+$L$32</f>
        <v>134.90600384549549</v>
      </c>
      <c r="E21" s="15">
        <f>C21-$L$32</f>
        <v>130.58732948783791</v>
      </c>
      <c r="O21" s="1"/>
      <c r="P21" s="1"/>
    </row>
    <row r="22" spans="1:16" x14ac:dyDescent="0.25">
      <c r="A22" s="16">
        <v>28</v>
      </c>
      <c r="B22" s="16">
        <v>132.5</v>
      </c>
      <c r="C22" s="17">
        <f>$H$28*A22+$I$28</f>
        <v>132.7466666666667</v>
      </c>
      <c r="D22" s="17">
        <f>C22+$L$32</f>
        <v>134.90600384549549</v>
      </c>
      <c r="E22" s="17">
        <f>C22-$L$32</f>
        <v>130.58732948783791</v>
      </c>
      <c r="O22" s="1"/>
      <c r="P22" s="1"/>
    </row>
    <row r="23" spans="1:16" x14ac:dyDescent="0.25">
      <c r="A23" s="16">
        <v>28</v>
      </c>
      <c r="B23" s="16">
        <v>132.19999999999999</v>
      </c>
      <c r="C23" s="17">
        <f>$H$28*A23+$I$28</f>
        <v>132.7466666666667</v>
      </c>
      <c r="D23" s="17">
        <f>C23+$L$32</f>
        <v>134.90600384549549</v>
      </c>
      <c r="E23" s="17">
        <f>C23-$L$32</f>
        <v>130.58732948783791</v>
      </c>
      <c r="O23" s="1"/>
      <c r="P23" s="1"/>
    </row>
    <row r="24" spans="1:16" x14ac:dyDescent="0.25">
      <c r="A24" s="16">
        <v>28</v>
      </c>
      <c r="B24" s="16">
        <v>135.30000000000001</v>
      </c>
      <c r="C24" s="17">
        <f>$H$28*A24+$I$28</f>
        <v>132.7466666666667</v>
      </c>
      <c r="D24" s="17">
        <f>C24+$L$32</f>
        <v>134.90600384549549</v>
      </c>
      <c r="E24" s="17">
        <f>C24-$L$32</f>
        <v>130.58732948783791</v>
      </c>
      <c r="O24" s="1"/>
      <c r="P24" s="1"/>
    </row>
    <row r="25" spans="1:16" x14ac:dyDescent="0.25">
      <c r="A25" s="16">
        <v>28</v>
      </c>
      <c r="B25" s="16">
        <v>135.80000000000001</v>
      </c>
      <c r="C25" s="17">
        <f>$H$28*A25+$I$28</f>
        <v>132.7466666666667</v>
      </c>
      <c r="D25" s="17">
        <f>C25+$L$32</f>
        <v>134.90600384549549</v>
      </c>
      <c r="E25" s="17">
        <f>C25-$L$32</f>
        <v>130.58732948783791</v>
      </c>
      <c r="O25" s="1"/>
      <c r="P25" s="1"/>
    </row>
    <row r="26" spans="1:16" x14ac:dyDescent="0.25">
      <c r="A26" s="18">
        <v>28</v>
      </c>
      <c r="B26" s="18">
        <v>143.9</v>
      </c>
      <c r="C26" s="19">
        <f>$H$28*A26+$I$28</f>
        <v>132.7466666666667</v>
      </c>
      <c r="D26" s="19">
        <f>C26+$L$32</f>
        <v>134.90600384549549</v>
      </c>
      <c r="E26" s="19">
        <f>C26-$L$32</f>
        <v>130.58732948783791</v>
      </c>
      <c r="O26" s="1"/>
      <c r="P26" s="1"/>
    </row>
    <row r="27" spans="1:16" x14ac:dyDescent="0.25">
      <c r="A27" s="1">
        <v>31</v>
      </c>
      <c r="B27" s="1">
        <v>140.30000000000001</v>
      </c>
      <c r="C27" s="10">
        <f>$H$28*A27+$I$28</f>
        <v>142.78666666666669</v>
      </c>
      <c r="D27" s="10">
        <f>C27+$L$32</f>
        <v>144.94600384549548</v>
      </c>
      <c r="E27" s="10">
        <f>C27-$L$32</f>
        <v>140.6273294878379</v>
      </c>
      <c r="G27" s="3" t="s">
        <v>21</v>
      </c>
      <c r="P27" s="1"/>
    </row>
    <row r="28" spans="1:16" x14ac:dyDescent="0.25">
      <c r="A28" s="1">
        <v>31</v>
      </c>
      <c r="B28" s="1">
        <v>140.4</v>
      </c>
      <c r="C28" s="10">
        <f>$H$28*A28+$I$28</f>
        <v>142.78666666666669</v>
      </c>
      <c r="D28" s="10">
        <f>C28+$L$32</f>
        <v>144.94600384549548</v>
      </c>
      <c r="E28" s="10">
        <f>C28-$L$32</f>
        <v>140.6273294878379</v>
      </c>
      <c r="G28" s="4" t="s">
        <v>3</v>
      </c>
      <c r="H28" s="21">
        <f t="array" ref="H28:I32">LINEST(B3:B32,A3:A32,TRUE,TRUE)</f>
        <v>3.3466666666666658</v>
      </c>
      <c r="I28" s="21">
        <v>39.040000000000049</v>
      </c>
      <c r="J28" t="s">
        <v>5</v>
      </c>
      <c r="K28" s="4" t="s">
        <v>35</v>
      </c>
      <c r="L28" s="23">
        <v>0.05</v>
      </c>
      <c r="M28" t="s">
        <v>36</v>
      </c>
      <c r="P28" s="1"/>
    </row>
    <row r="29" spans="1:16" x14ac:dyDescent="0.25">
      <c r="A29" s="1">
        <v>31</v>
      </c>
      <c r="B29" s="1">
        <v>146.69999999999999</v>
      </c>
      <c r="C29" s="10">
        <f>$H$28*A29+$I$28</f>
        <v>142.78666666666669</v>
      </c>
      <c r="D29" s="10">
        <f>C29+$L$32</f>
        <v>144.94600384549548</v>
      </c>
      <c r="E29" s="10">
        <f>C29-$L$32</f>
        <v>140.6273294878379</v>
      </c>
      <c r="G29" s="4" t="s">
        <v>13</v>
      </c>
      <c r="H29" s="20">
        <v>0.24846654926225531</v>
      </c>
      <c r="I29" s="20">
        <v>6.3004767743222603</v>
      </c>
      <c r="J29" t="s">
        <v>11</v>
      </c>
      <c r="K29" s="4" t="s">
        <v>8</v>
      </c>
      <c r="L29" s="24">
        <f>TINV(L28,I31)</f>
        <v>2.0484071417952445</v>
      </c>
      <c r="P29" s="1"/>
    </row>
    <row r="30" spans="1:16" ht="17.25" x14ac:dyDescent="0.25">
      <c r="A30" s="1">
        <v>31</v>
      </c>
      <c r="B30" s="1">
        <v>138.30000000000001</v>
      </c>
      <c r="C30" s="10">
        <f>$H$28*A30+$I$28</f>
        <v>142.78666666666669</v>
      </c>
      <c r="D30" s="10">
        <f>C30+$L$32</f>
        <v>144.94600384549548</v>
      </c>
      <c r="E30" s="10">
        <f>C30-$L$32</f>
        <v>140.6273294878379</v>
      </c>
      <c r="G30" s="4" t="s">
        <v>4</v>
      </c>
      <c r="H30" s="6">
        <v>0.86629843201708734</v>
      </c>
      <c r="I30" s="21">
        <v>5.7738408442940381</v>
      </c>
      <c r="J30" t="s">
        <v>12</v>
      </c>
      <c r="K30" s="4" t="s">
        <v>17</v>
      </c>
      <c r="L30" s="7">
        <f>H29*L29</f>
        <v>0.50896065400602375</v>
      </c>
      <c r="P30" s="1"/>
    </row>
    <row r="31" spans="1:16" x14ac:dyDescent="0.25">
      <c r="A31" s="1">
        <v>31</v>
      </c>
      <c r="B31" s="1">
        <v>145.30000000000001</v>
      </c>
      <c r="C31" s="10">
        <f>$H$28*A31+$I$28</f>
        <v>142.78666666666669</v>
      </c>
      <c r="D31" s="10">
        <f>C31+$L$32</f>
        <v>144.94600384549548</v>
      </c>
      <c r="E31" s="10">
        <f>C31-$L$32</f>
        <v>140.6273294878379</v>
      </c>
      <c r="G31" s="4" t="s">
        <v>10</v>
      </c>
      <c r="H31" s="6">
        <v>181.42162775217767</v>
      </c>
      <c r="I31" s="22">
        <v>28</v>
      </c>
      <c r="J31" t="s">
        <v>6</v>
      </c>
      <c r="K31" s="4" t="s">
        <v>18</v>
      </c>
      <c r="L31" s="7">
        <f>I29*L29</f>
        <v>12.905941621236783</v>
      </c>
      <c r="P31" s="1"/>
    </row>
    <row r="32" spans="1:16" x14ac:dyDescent="0.25">
      <c r="A32" s="18">
        <v>31</v>
      </c>
      <c r="B32" s="18">
        <v>154.6</v>
      </c>
      <c r="C32" s="19">
        <f>$H$28*A32+$I$28</f>
        <v>142.78666666666669</v>
      </c>
      <c r="D32" s="19">
        <f>C32+$L$32</f>
        <v>144.94600384549548</v>
      </c>
      <c r="E32" s="19">
        <f>C32-$L$32</f>
        <v>140.6273294878379</v>
      </c>
      <c r="G32" s="4" t="s">
        <v>14</v>
      </c>
      <c r="H32" s="6">
        <v>6048.0960000000014</v>
      </c>
      <c r="I32" s="6">
        <v>933.44266666666658</v>
      </c>
      <c r="J32" t="s">
        <v>28</v>
      </c>
      <c r="K32" s="4" t="s">
        <v>19</v>
      </c>
      <c r="L32" s="24">
        <f>L29*I30/SQRT(I31+2)</f>
        <v>2.1593371788287974</v>
      </c>
      <c r="P32" s="1"/>
    </row>
    <row r="36" spans="1:12" x14ac:dyDescent="0.25">
      <c r="A36" s="2"/>
      <c r="B36" s="2" t="s">
        <v>22</v>
      </c>
      <c r="C36" s="9" t="s">
        <v>27</v>
      </c>
      <c r="D36" s="9" t="s">
        <v>34</v>
      </c>
      <c r="E36" s="9" t="s">
        <v>33</v>
      </c>
      <c r="G36" s="3"/>
    </row>
    <row r="37" spans="1:12" x14ac:dyDescent="0.25">
      <c r="A37" s="1">
        <v>19</v>
      </c>
      <c r="B37" s="10">
        <f>AVERAGE(B3:B8)</f>
        <v>104.21666666666665</v>
      </c>
      <c r="C37" s="10">
        <f>$H$37*A37+$I$37</f>
        <v>102.62666666666667</v>
      </c>
      <c r="D37" s="11">
        <f>C37+$L$41</f>
        <v>106.5610765233572</v>
      </c>
      <c r="E37" s="11">
        <f>C37-$L$41</f>
        <v>98.692256809976129</v>
      </c>
      <c r="H37" s="6">
        <f t="array" ref="H37:I41">LINEST(B37:B41,A37:A41,1,1)</f>
        <v>3.3466666666666671</v>
      </c>
      <c r="I37" s="6">
        <v>39.039999999999992</v>
      </c>
      <c r="K37" s="4" t="s">
        <v>9</v>
      </c>
      <c r="L37">
        <f>L28</f>
        <v>0.05</v>
      </c>
    </row>
    <row r="38" spans="1:12" x14ac:dyDescent="0.25">
      <c r="A38" s="1">
        <v>22</v>
      </c>
      <c r="B38" s="10">
        <f>AVERAGE(B9:B14)</f>
        <v>113.11666666666667</v>
      </c>
      <c r="C38" s="10">
        <f>$H$37*A38+$I$37</f>
        <v>112.66666666666667</v>
      </c>
      <c r="D38" s="11">
        <f>C38+$L$41</f>
        <v>116.60107652335721</v>
      </c>
      <c r="E38" s="11">
        <f>C38-$L$41</f>
        <v>108.73225680997614</v>
      </c>
      <c r="H38" s="6">
        <v>0.29139511168019122</v>
      </c>
      <c r="I38" s="6">
        <v>7.3890354204350945</v>
      </c>
      <c r="K38" s="4" t="s">
        <v>8</v>
      </c>
      <c r="L38" s="7">
        <f>TINV(L37,I40)</f>
        <v>3.1824463052837091</v>
      </c>
    </row>
    <row r="39" spans="1:12" x14ac:dyDescent="0.25">
      <c r="A39" s="1">
        <v>25</v>
      </c>
      <c r="B39" s="10">
        <f>AVERAGE(B15:B20)</f>
        <v>118.51666666666667</v>
      </c>
      <c r="C39" s="10">
        <f>$H$37*A39+$I$37</f>
        <v>122.70666666666666</v>
      </c>
      <c r="D39" s="11">
        <f>C39+$L$41</f>
        <v>126.6410765233572</v>
      </c>
      <c r="E39" s="11">
        <f>C39-$L$41</f>
        <v>118.77225680997613</v>
      </c>
      <c r="H39" s="6">
        <v>0.9777620855489445</v>
      </c>
      <c r="I39" s="6">
        <v>2.7644167558456161</v>
      </c>
      <c r="K39" s="4" t="s">
        <v>17</v>
      </c>
      <c r="L39" s="7">
        <f>H38*L38</f>
        <v>0.92734929654435838</v>
      </c>
    </row>
    <row r="40" spans="1:12" x14ac:dyDescent="0.25">
      <c r="A40" s="1">
        <v>28</v>
      </c>
      <c r="B40" s="10">
        <f>AVERAGE(B21:B26)</f>
        <v>133.41666666666666</v>
      </c>
      <c r="C40" s="10">
        <f>$H$37*A40+$I$37</f>
        <v>132.74666666666667</v>
      </c>
      <c r="D40" s="11">
        <f>C40+$L$41</f>
        <v>136.68107652335721</v>
      </c>
      <c r="E40" s="11">
        <f>C40-$L$41</f>
        <v>128.81225680997613</v>
      </c>
      <c r="H40" s="6">
        <v>131.90473697984831</v>
      </c>
      <c r="I40" s="8">
        <v>3</v>
      </c>
      <c r="K40" s="4" t="s">
        <v>18</v>
      </c>
      <c r="L40" s="7">
        <f>I38*L38</f>
        <v>23.515208473374123</v>
      </c>
    </row>
    <row r="41" spans="1:12" x14ac:dyDescent="0.25">
      <c r="A41" s="1">
        <v>31</v>
      </c>
      <c r="B41" s="10">
        <f>AVERAGE(B27:B32)</f>
        <v>144.26666666666668</v>
      </c>
      <c r="C41" s="10">
        <f>$H$37*A41+$I$37</f>
        <v>142.78666666666669</v>
      </c>
      <c r="D41" s="11">
        <f>C41+$L$41</f>
        <v>146.72107652335723</v>
      </c>
      <c r="E41" s="11">
        <f>C41-$L$41</f>
        <v>138.85225680997615</v>
      </c>
      <c r="H41" s="6">
        <v>1008.0160000000006</v>
      </c>
      <c r="I41" s="6">
        <v>22.925999999999998</v>
      </c>
      <c r="K41" s="4" t="s">
        <v>19</v>
      </c>
      <c r="L41" s="7">
        <f>L38*I39/SQRT(I40+2)</f>
        <v>3.9344098566905421</v>
      </c>
    </row>
    <row r="49" spans="1:12" x14ac:dyDescent="0.25">
      <c r="A49" s="2"/>
      <c r="B49" s="2" t="s">
        <v>23</v>
      </c>
      <c r="C49" s="9" t="s">
        <v>25</v>
      </c>
      <c r="D49" s="9" t="s">
        <v>31</v>
      </c>
      <c r="E49" s="9" t="s">
        <v>32</v>
      </c>
    </row>
    <row r="50" spans="1:12" x14ac:dyDescent="0.25">
      <c r="A50" s="1">
        <v>19</v>
      </c>
      <c r="B50" s="10">
        <f>MIN(B3:B8)</f>
        <v>99.7</v>
      </c>
      <c r="C50" s="10">
        <f>$H$50*A50+$I$50</f>
        <v>98.080000000000013</v>
      </c>
      <c r="D50" s="11">
        <f>C50+$L$54</f>
        <v>103.71158130470512</v>
      </c>
      <c r="E50" s="11">
        <f>C50-$L$54</f>
        <v>92.448418695294905</v>
      </c>
      <c r="H50" s="6">
        <f t="array" ref="H50:I54">LINEST(B50:B54,A50:A54,1,1)</f>
        <v>2.9966666666666679</v>
      </c>
      <c r="I50" s="6">
        <v>41.143333333333317</v>
      </c>
      <c r="K50" s="4" t="s">
        <v>9</v>
      </c>
      <c r="L50">
        <f>L28</f>
        <v>0.05</v>
      </c>
    </row>
    <row r="51" spans="1:12" x14ac:dyDescent="0.25">
      <c r="A51" s="1">
        <v>22</v>
      </c>
      <c r="B51" s="10">
        <f>MIN(B9:B14)</f>
        <v>108.1</v>
      </c>
      <c r="C51" s="10">
        <f>$H$50*A51+$I$50</f>
        <v>107.07000000000001</v>
      </c>
      <c r="D51" s="11">
        <f>C51+$L$54</f>
        <v>112.70158130470512</v>
      </c>
      <c r="E51" s="11">
        <f>C51-$L$54</f>
        <v>101.4384186952949</v>
      </c>
      <c r="H51" s="6">
        <v>0.41709311510341074</v>
      </c>
      <c r="I51" s="6">
        <v>10.576415586892701</v>
      </c>
      <c r="K51" s="4" t="s">
        <v>8</v>
      </c>
      <c r="L51" s="7">
        <f>TINV(L50,I53)</f>
        <v>3.1824463052837091</v>
      </c>
    </row>
    <row r="52" spans="1:12" x14ac:dyDescent="0.25">
      <c r="A52" s="1">
        <v>25</v>
      </c>
      <c r="B52" s="10">
        <f>MIN(B15:B20)</f>
        <v>113.4</v>
      </c>
      <c r="C52" s="10">
        <f>$H$50*A52+$I$50</f>
        <v>116.06000000000002</v>
      </c>
      <c r="D52" s="11">
        <f>C52+$L$54</f>
        <v>121.69158130470512</v>
      </c>
      <c r="E52" s="11">
        <f>C52-$L$54</f>
        <v>110.42841869529491</v>
      </c>
      <c r="H52" s="6">
        <v>0.94507420729397118</v>
      </c>
      <c r="I52" s="6">
        <v>3.9568927203046624</v>
      </c>
      <c r="K52" s="4" t="s">
        <v>17</v>
      </c>
      <c r="L52" s="7">
        <f>H51*L51</f>
        <v>1.3273764431201223</v>
      </c>
    </row>
    <row r="53" spans="1:12" x14ac:dyDescent="0.25">
      <c r="A53" s="1">
        <v>28</v>
      </c>
      <c r="B53" s="10">
        <f>MIN(B21:B26)</f>
        <v>120.8</v>
      </c>
      <c r="C53" s="10">
        <f>$H$50*A53+$I$50</f>
        <v>125.05000000000001</v>
      </c>
      <c r="D53" s="11">
        <f>C53+$L$54</f>
        <v>130.68158130470511</v>
      </c>
      <c r="E53" s="11">
        <f>C53-$L$54</f>
        <v>119.4184186952949</v>
      </c>
      <c r="H53" s="6">
        <v>51.619147984926791</v>
      </c>
      <c r="I53" s="8">
        <v>3</v>
      </c>
      <c r="K53" s="4" t="s">
        <v>18</v>
      </c>
      <c r="L53" s="7">
        <f>I51*L51</f>
        <v>33.658874707651705</v>
      </c>
    </row>
    <row r="54" spans="1:12" x14ac:dyDescent="0.25">
      <c r="A54" s="1">
        <v>31</v>
      </c>
      <c r="B54" s="10">
        <f>MIN(B27:B32)</f>
        <v>138.30000000000001</v>
      </c>
      <c r="C54" s="10">
        <f>$H$50*A54+$I$50</f>
        <v>134.04000000000002</v>
      </c>
      <c r="D54" s="11">
        <f>C54+$L$54</f>
        <v>139.67158130470511</v>
      </c>
      <c r="E54" s="11">
        <f>C54-$L$54</f>
        <v>128.40841869529493</v>
      </c>
      <c r="H54" s="6">
        <v>808.20100000000036</v>
      </c>
      <c r="I54" s="6">
        <v>46.971000000000089</v>
      </c>
      <c r="K54" s="4" t="s">
        <v>19</v>
      </c>
      <c r="L54" s="7">
        <f>L51*I52/SQRT(I53+2)</f>
        <v>5.6315813047051071</v>
      </c>
    </row>
    <row r="61" spans="1:12" x14ac:dyDescent="0.25">
      <c r="A61" s="2"/>
      <c r="B61" s="2" t="s">
        <v>24</v>
      </c>
      <c r="C61" s="9" t="s">
        <v>26</v>
      </c>
      <c r="D61" s="9" t="s">
        <v>29</v>
      </c>
      <c r="E61" s="9" t="s">
        <v>30</v>
      </c>
    </row>
    <row r="62" spans="1:12" x14ac:dyDescent="0.25">
      <c r="A62" s="1">
        <v>19</v>
      </c>
      <c r="B62" s="10">
        <f>MAX(B3:B8)</f>
        <v>108.8</v>
      </c>
      <c r="C62" s="10">
        <f>$H$62*A62+$I$62</f>
        <v>108.26</v>
      </c>
      <c r="D62" s="11">
        <f>C62+$L$66</f>
        <v>112.02004830086571</v>
      </c>
      <c r="E62" s="11">
        <f>C62-$L$66</f>
        <v>104.4999516991343</v>
      </c>
      <c r="H62" s="6">
        <f t="array" ref="H62:I66">LINEST(B62:B66,A62:A66,1,1)</f>
        <v>3.8099999999999992</v>
      </c>
      <c r="I62" s="6">
        <v>35.870000000000019</v>
      </c>
      <c r="K62" s="4" t="s">
        <v>9</v>
      </c>
      <c r="L62">
        <f>L28</f>
        <v>0.05</v>
      </c>
    </row>
    <row r="63" spans="1:12" x14ac:dyDescent="0.25">
      <c r="A63" s="1">
        <v>22</v>
      </c>
      <c r="B63" s="10">
        <f>MAX(B9:B14)</f>
        <v>121.2</v>
      </c>
      <c r="C63" s="10">
        <f>$H$62*A63+$I$62</f>
        <v>119.69</v>
      </c>
      <c r="D63" s="11">
        <f>C63+$L$66</f>
        <v>123.4500483008657</v>
      </c>
      <c r="E63" s="11">
        <f>C63-$L$66</f>
        <v>115.92995169913429</v>
      </c>
      <c r="H63" s="6">
        <v>0.2784813312447571</v>
      </c>
      <c r="I63" s="6">
        <v>7.0615749476119642</v>
      </c>
      <c r="K63" s="4" t="s">
        <v>8</v>
      </c>
      <c r="L63" s="7">
        <f>TINV(L62,I65)</f>
        <v>3.1824463052837091</v>
      </c>
    </row>
    <row r="64" spans="1:12" x14ac:dyDescent="0.25">
      <c r="A64" s="1">
        <v>25</v>
      </c>
      <c r="B64" s="10">
        <f>MAX(B15:B20)</f>
        <v>127.1</v>
      </c>
      <c r="C64" s="10">
        <f>$H$62*A64+$I$62</f>
        <v>131.12</v>
      </c>
      <c r="D64" s="11">
        <f>C64+$L$66</f>
        <v>134.88004830086572</v>
      </c>
      <c r="E64" s="11">
        <f>C64-$L$66</f>
        <v>127.3599516991343</v>
      </c>
      <c r="H64" s="6">
        <v>0.98422541110813111</v>
      </c>
      <c r="I64" s="6">
        <v>2.6419058777077375</v>
      </c>
      <c r="K64" s="4" t="s">
        <v>17</v>
      </c>
      <c r="L64" s="7">
        <f>H63*L63</f>
        <v>0.88625188371036601</v>
      </c>
    </row>
    <row r="65" spans="1:12" x14ac:dyDescent="0.25">
      <c r="A65" s="1">
        <v>28</v>
      </c>
      <c r="B65" s="10">
        <f>MAX(B21:B26)</f>
        <v>143.9</v>
      </c>
      <c r="C65" s="10">
        <f>$H$62*A65+$I$62</f>
        <v>142.55000000000001</v>
      </c>
      <c r="D65" s="11">
        <f>C65+$L$66</f>
        <v>146.31004830086573</v>
      </c>
      <c r="E65" s="11">
        <f>C65-$L$66</f>
        <v>138.78995169913429</v>
      </c>
      <c r="H65" s="6">
        <v>187.17928267825522</v>
      </c>
      <c r="I65" s="8">
        <v>3</v>
      </c>
      <c r="K65" s="4" t="s">
        <v>18</v>
      </c>
      <c r="L65" s="7">
        <f>I63*L63</f>
        <v>22.473083101511698</v>
      </c>
    </row>
    <row r="66" spans="1:12" x14ac:dyDescent="0.25">
      <c r="A66" s="1">
        <v>31</v>
      </c>
      <c r="B66" s="10">
        <f>MAX(B27:B32)</f>
        <v>154.6</v>
      </c>
      <c r="C66" s="10">
        <f>$H$62*A66+$I$62</f>
        <v>153.97999999999999</v>
      </c>
      <c r="D66" s="11">
        <f>C66+$L$66</f>
        <v>157.74004830086571</v>
      </c>
      <c r="E66" s="11">
        <f>C66-$L$66</f>
        <v>150.21995169913427</v>
      </c>
      <c r="H66" s="6">
        <v>1306.4489999999998</v>
      </c>
      <c r="I66" s="6">
        <v>20.939000000000071</v>
      </c>
      <c r="K66" s="4" t="s">
        <v>19</v>
      </c>
      <c r="L66" s="7">
        <f>L63*I64/SQRT(I65+2)</f>
        <v>3.7600483008657077</v>
      </c>
    </row>
  </sheetData>
  <pageMargins left="0.7" right="0.7" top="0.78740157499999996" bottom="0.78740157499999996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2" sqref="E32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privat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Dietmar Baumgärtner</dc:creator>
  <cp:lastModifiedBy>Dietmar Baumgärtner</cp:lastModifiedBy>
  <dcterms:created xsi:type="dcterms:W3CDTF">2013-04-16T18:49:43Z</dcterms:created>
  <dcterms:modified xsi:type="dcterms:W3CDTF">2013-09-07T11:31:29Z</dcterms:modified>
</cp:coreProperties>
</file>